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rträge\2017\Kosice MBT and calculation\"/>
    </mc:Choice>
  </mc:AlternateContent>
  <bookViews>
    <workbookView xWindow="360" yWindow="110" windowWidth="17720" windowHeight="7740" firstSheet="4" activeTab="9"/>
  </bookViews>
  <sheets>
    <sheet name="engineering" sheetId="1" r:id="rId1"/>
    <sheet name="Budget" sheetId="2" r:id="rId2"/>
    <sheet name="A-Planung" sheetId="3" r:id="rId3"/>
    <sheet name="example annuity" sheetId="4" r:id="rId4"/>
    <sheet name="capex" sheetId="5" r:id="rId5"/>
    <sheet name="opex" sheetId="6" r:id="rId6"/>
    <sheet name="salary" sheetId="7" r:id="rId7"/>
    <sheet name="opex exemp" sheetId="8" r:id="rId8"/>
    <sheet name="comparison costs" sheetId="11" r:id="rId9"/>
    <sheet name="veolia" sheetId="10" r:id="rId10"/>
    <sheet name="Tabelle3" sheetId="13" r:id="rId11"/>
  </sheets>
  <definedNames>
    <definedName name="_xlnm.Print_Area" localSheetId="2">'A-Planung'!$A$1:$K$52</definedName>
    <definedName name="landfill">#REF!</definedName>
    <definedName name="landfillfees">#REF!</definedName>
  </definedNames>
  <calcPr calcId="162913"/>
</workbook>
</file>

<file path=xl/calcChain.xml><?xml version="1.0" encoding="utf-8"?>
<calcChain xmlns="http://schemas.openxmlformats.org/spreadsheetml/2006/main">
  <c r="D16" i="11" l="1"/>
  <c r="D15" i="11"/>
  <c r="D14" i="11"/>
  <c r="D12" i="11"/>
  <c r="D13" i="11"/>
  <c r="N8" i="11" l="1"/>
  <c r="L6" i="11"/>
  <c r="L7" i="11"/>
  <c r="L8" i="11"/>
  <c r="L9" i="11"/>
  <c r="L5" i="11"/>
  <c r="J7" i="11"/>
  <c r="O7" i="11" s="1"/>
  <c r="H6" i="11"/>
  <c r="H8" i="11"/>
  <c r="H9" i="11"/>
  <c r="F6" i="11"/>
  <c r="F8" i="11"/>
  <c r="F9" i="11"/>
  <c r="O9" i="11" s="1"/>
  <c r="F5" i="11"/>
  <c r="O5" i="11" s="1"/>
  <c r="O6" i="11" l="1"/>
  <c r="O8" i="11"/>
  <c r="B8" i="10"/>
  <c r="E4" i="8"/>
  <c r="E3" i="8"/>
  <c r="E2" i="8"/>
  <c r="E7" i="8"/>
  <c r="E8" i="8"/>
  <c r="E9" i="8"/>
  <c r="E6" i="8"/>
  <c r="C13" i="7"/>
  <c r="C1" i="7"/>
  <c r="C12" i="7"/>
  <c r="D9" i="6"/>
  <c r="D8" i="6"/>
  <c r="D7" i="6"/>
  <c r="D3" i="6"/>
  <c r="D4" i="6"/>
  <c r="D5" i="6"/>
  <c r="D6" i="6"/>
  <c r="D2" i="6"/>
  <c r="C8" i="6"/>
  <c r="C7" i="6"/>
  <c r="C9" i="6"/>
  <c r="E10" i="8" l="1"/>
  <c r="E13" i="8" s="1"/>
  <c r="E11" i="8"/>
  <c r="Y5" i="5"/>
  <c r="H20" i="4"/>
  <c r="G20" i="4"/>
  <c r="G17" i="4"/>
  <c r="G7" i="4"/>
  <c r="F20" i="4"/>
  <c r="F7" i="4"/>
  <c r="E17" i="4"/>
  <c r="D16" i="4"/>
  <c r="F16" i="4" s="1"/>
  <c r="F15" i="4"/>
  <c r="F14" i="4"/>
  <c r="F13" i="4"/>
  <c r="D9" i="5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F6" i="4"/>
  <c r="E7" i="4"/>
  <c r="D6" i="4"/>
  <c r="E14" i="8" l="1"/>
  <c r="E15" i="8"/>
  <c r="E16" i="8" s="1"/>
  <c r="F17" i="4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D5" i="5"/>
  <c r="B8" i="5"/>
  <c r="A13" i="5"/>
  <c r="B14" i="5"/>
  <c r="D14" i="5"/>
  <c r="A18" i="5"/>
  <c r="B19" i="5"/>
  <c r="D19" i="5"/>
  <c r="F4" i="4"/>
  <c r="F5" i="4"/>
  <c r="F3" i="4"/>
  <c r="E14" i="5" l="1"/>
  <c r="E15" i="5" s="1"/>
  <c r="E19" i="5"/>
  <c r="E9" i="5"/>
  <c r="F9" i="5" s="1"/>
  <c r="F7" i="2"/>
  <c r="F8" i="2"/>
  <c r="F6" i="2"/>
  <c r="F5" i="2"/>
  <c r="D9" i="2"/>
  <c r="F9" i="2" s="1"/>
  <c r="E11" i="2"/>
  <c r="F19" i="5" l="1"/>
  <c r="F21" i="5" s="1"/>
  <c r="T19" i="5"/>
  <c r="O19" i="5"/>
  <c r="J19" i="5"/>
  <c r="E21" i="5"/>
  <c r="F14" i="5"/>
  <c r="F15" i="5" s="1"/>
  <c r="F10" i="5"/>
  <c r="E16" i="5"/>
  <c r="E17" i="5" s="1"/>
  <c r="E11" i="5"/>
  <c r="E20" i="5"/>
  <c r="E10" i="5"/>
  <c r="G9" i="5"/>
  <c r="F11" i="5"/>
  <c r="F11" i="2"/>
  <c r="F12" i="2" s="1"/>
  <c r="F20" i="5" l="1"/>
  <c r="F22" i="5" s="1"/>
  <c r="E12" i="5"/>
  <c r="E22" i="5"/>
  <c r="O20" i="5"/>
  <c r="J20" i="5"/>
  <c r="T20" i="5"/>
  <c r="P20" i="5"/>
  <c r="F16" i="5"/>
  <c r="F17" i="5" s="1"/>
  <c r="K21" i="5"/>
  <c r="P21" i="5"/>
  <c r="U21" i="5"/>
  <c r="G14" i="5"/>
  <c r="F12" i="5"/>
  <c r="T21" i="5"/>
  <c r="O21" i="5"/>
  <c r="J21" i="5"/>
  <c r="G19" i="5"/>
  <c r="G21" i="5" s="1"/>
  <c r="K19" i="5"/>
  <c r="U19" i="5"/>
  <c r="P19" i="5"/>
  <c r="G10" i="5"/>
  <c r="H9" i="5"/>
  <c r="H11" i="5" s="1"/>
  <c r="G11" i="5"/>
  <c r="E24" i="5" l="1"/>
  <c r="K20" i="5"/>
  <c r="U20" i="5"/>
  <c r="H14" i="5"/>
  <c r="H16" i="5" s="1"/>
  <c r="H19" i="5"/>
  <c r="H21" i="5" s="1"/>
  <c r="V19" i="5"/>
  <c r="Q19" i="5"/>
  <c r="L19" i="5"/>
  <c r="F24" i="5"/>
  <c r="G15" i="5"/>
  <c r="V21" i="5"/>
  <c r="Q21" i="5"/>
  <c r="L21" i="5"/>
  <c r="H10" i="5"/>
  <c r="H12" i="5" s="1"/>
  <c r="K22" i="5"/>
  <c r="U22" i="5"/>
  <c r="P22" i="5"/>
  <c r="T22" i="5"/>
  <c r="O22" i="5"/>
  <c r="J22" i="5"/>
  <c r="G12" i="5"/>
  <c r="G20" i="5"/>
  <c r="G16" i="5"/>
  <c r="I9" i="5"/>
  <c r="I10" i="5" s="1"/>
  <c r="I11" i="5" l="1"/>
  <c r="I12" i="5" s="1"/>
  <c r="H15" i="5"/>
  <c r="H17" i="5" s="1"/>
  <c r="G17" i="5"/>
  <c r="V20" i="5"/>
  <c r="Q20" i="5"/>
  <c r="G22" i="5"/>
  <c r="L20" i="5"/>
  <c r="M21" i="5"/>
  <c r="W21" i="5"/>
  <c r="R21" i="5"/>
  <c r="W19" i="5"/>
  <c r="R19" i="5"/>
  <c r="M19" i="5"/>
  <c r="I19" i="5"/>
  <c r="I20" i="5" s="1"/>
  <c r="H20" i="5"/>
  <c r="I14" i="5"/>
  <c r="I16" i="5" s="1"/>
  <c r="J9" i="5"/>
  <c r="G24" i="5" l="1"/>
  <c r="I15" i="5"/>
  <c r="I17" i="5" s="1"/>
  <c r="N20" i="5"/>
  <c r="X20" i="5"/>
  <c r="S20" i="5"/>
  <c r="V22" i="5"/>
  <c r="Q22" i="5"/>
  <c r="L22" i="5"/>
  <c r="J10" i="5"/>
  <c r="M20" i="5"/>
  <c r="W20" i="5"/>
  <c r="R20" i="5"/>
  <c r="H22" i="5"/>
  <c r="X19" i="5"/>
  <c r="S19" i="5"/>
  <c r="N19" i="5"/>
  <c r="J11" i="5"/>
  <c r="J14" i="5"/>
  <c r="J16" i="5" s="1"/>
  <c r="I21" i="5"/>
  <c r="I22" i="5" s="1"/>
  <c r="K9" i="5"/>
  <c r="K11" i="5" s="1"/>
  <c r="J15" i="5" l="1"/>
  <c r="J17" i="5"/>
  <c r="X22" i="5"/>
  <c r="S22" i="5"/>
  <c r="N22" i="5"/>
  <c r="N21" i="5"/>
  <c r="X21" i="5"/>
  <c r="S21" i="5"/>
  <c r="K14" i="5"/>
  <c r="K16" i="5" s="1"/>
  <c r="I24" i="5"/>
  <c r="W22" i="5"/>
  <c r="R22" i="5"/>
  <c r="M22" i="5"/>
  <c r="H24" i="5"/>
  <c r="J12" i="5"/>
  <c r="K10" i="5"/>
  <c r="K12" i="5" s="1"/>
  <c r="L9" i="5"/>
  <c r="L11" i="5" s="1"/>
  <c r="J24" i="5" l="1"/>
  <c r="L10" i="5"/>
  <c r="L12" i="5" s="1"/>
  <c r="L14" i="5"/>
  <c r="L16" i="5" s="1"/>
  <c r="K15" i="5"/>
  <c r="K17" i="5" s="1"/>
  <c r="K24" i="5" s="1"/>
  <c r="M9" i="5"/>
  <c r="M11" i="5" s="1"/>
  <c r="M14" i="5" l="1"/>
  <c r="M15" i="5" s="1"/>
  <c r="M16" i="5"/>
  <c r="L15" i="5"/>
  <c r="L17" i="5" s="1"/>
  <c r="L24" i="5" s="1"/>
  <c r="M10" i="5"/>
  <c r="M12" i="5" s="1"/>
  <c r="N9" i="5"/>
  <c r="M17" i="5" l="1"/>
  <c r="M24" i="5" s="1"/>
  <c r="N14" i="5"/>
  <c r="N15" i="5" s="1"/>
  <c r="N16" i="5"/>
  <c r="N11" i="5"/>
  <c r="N10" i="5"/>
  <c r="O9" i="5"/>
  <c r="N17" i="5" l="1"/>
  <c r="N12" i="5"/>
  <c r="O11" i="5"/>
  <c r="O10" i="5"/>
  <c r="P9" i="5"/>
  <c r="P11" i="5" s="1"/>
  <c r="N24" i="5" l="1"/>
  <c r="O12" i="5"/>
  <c r="O24" i="5" s="1"/>
  <c r="P10" i="5"/>
  <c r="P12" i="5" s="1"/>
  <c r="P24" i="5" s="1"/>
  <c r="Q9" i="5"/>
  <c r="Q11" i="5" s="1"/>
  <c r="Q10" i="5" l="1"/>
  <c r="Q12" i="5" s="1"/>
  <c r="Q24" i="5" s="1"/>
  <c r="R9" i="5"/>
  <c r="R11" i="5" s="1"/>
  <c r="R10" i="5" l="1"/>
  <c r="R12" i="5" s="1"/>
  <c r="R24" i="5" s="1"/>
  <c r="S9" i="5"/>
  <c r="S11" i="5" s="1"/>
  <c r="S10" i="5" l="1"/>
  <c r="S12" i="5" s="1"/>
  <c r="S24" i="5" s="1"/>
  <c r="T9" i="5"/>
  <c r="T11" i="5" s="1"/>
  <c r="T10" i="5" l="1"/>
  <c r="T12" i="5" s="1"/>
  <c r="T24" i="5" s="1"/>
  <c r="U9" i="5"/>
  <c r="U11" i="5" s="1"/>
  <c r="U10" i="5" l="1"/>
  <c r="U12" i="5" s="1"/>
  <c r="U24" i="5" s="1"/>
  <c r="V9" i="5"/>
  <c r="V11" i="5" s="1"/>
  <c r="V10" i="5" l="1"/>
  <c r="V12" i="5" s="1"/>
  <c r="V24" i="5" s="1"/>
  <c r="W9" i="5"/>
  <c r="W11" i="5" l="1"/>
  <c r="W10" i="5"/>
  <c r="X9" i="5"/>
  <c r="X10" i="5" s="1"/>
  <c r="W12" i="5" l="1"/>
  <c r="W24" i="5" s="1"/>
  <c r="X11" i="5"/>
  <c r="X12" i="5" s="1"/>
  <c r="X24" i="5" s="1"/>
  <c r="Y24" i="5" s="1"/>
  <c r="Y26" i="5" s="1"/>
  <c r="Z26" i="5" s="1"/>
</calcChain>
</file>

<file path=xl/sharedStrings.xml><?xml version="1.0" encoding="utf-8"?>
<sst xmlns="http://schemas.openxmlformats.org/spreadsheetml/2006/main" count="163" uniqueCount="124">
  <si>
    <t>Hochbau</t>
  </si>
  <si>
    <t>Tiefbau</t>
  </si>
  <si>
    <t>M&amp;E</t>
  </si>
  <si>
    <t>Mobiltechnik</t>
  </si>
  <si>
    <t>Nutzungs-dauer</t>
  </si>
  <si>
    <t>Zins</t>
  </si>
  <si>
    <t>A</t>
  </si>
  <si>
    <t>Budget</t>
  </si>
  <si>
    <t>Nebenkosten</t>
  </si>
  <si>
    <t>Annuität</t>
  </si>
  <si>
    <t>Durchsatz [t/a]</t>
  </si>
  <si>
    <t>gerundet !</t>
  </si>
  <si>
    <t>spez. Kapitaldienst [€/t]</t>
  </si>
  <si>
    <t>work phase</t>
  </si>
  <si>
    <t>value [%]</t>
  </si>
  <si>
    <t>basics</t>
  </si>
  <si>
    <t>feasibility</t>
  </si>
  <si>
    <t>pre-feasibility</t>
  </si>
  <si>
    <t xml:space="preserve">applying for permission </t>
  </si>
  <si>
    <t>detail engineering</t>
  </si>
  <si>
    <t>preparing contracts for tender process</t>
  </si>
  <si>
    <t>tender</t>
  </si>
  <si>
    <t>supervision</t>
  </si>
  <si>
    <t>support service</t>
  </si>
  <si>
    <t>Buildings and circulation area</t>
  </si>
  <si>
    <t>20 years (s.t. more)</t>
  </si>
  <si>
    <t>a = 0,0736</t>
  </si>
  <si>
    <t>Mechanical engineering</t>
  </si>
  <si>
    <t>a = 0,1233</t>
  </si>
  <si>
    <t>(thermal processes)</t>
  </si>
  <si>
    <t>15 years</t>
  </si>
  <si>
    <t>a = 0,0899</t>
  </si>
  <si>
    <t>Mobile equipment (wheel loader, excavator, fork lift truck)</t>
  </si>
  <si>
    <t>5 years or 10,000 h</t>
  </si>
  <si>
    <t>a = 0,2246</t>
  </si>
  <si>
    <t>6 – 10 years</t>
  </si>
  <si>
    <t>buildings and circulation area</t>
  </si>
  <si>
    <t>type of investment</t>
  </si>
  <si>
    <t>lifetime/ depreciation</t>
  </si>
  <si>
    <t>mobile equipment</t>
  </si>
  <si>
    <t>annuity factor</t>
  </si>
  <si>
    <t>investment [T €]</t>
  </si>
  <si>
    <t>annuity  [T €/a]</t>
  </si>
  <si>
    <t>interest</t>
  </si>
  <si>
    <t>depreciation time</t>
  </si>
  <si>
    <t>year</t>
  </si>
  <si>
    <t>loan value [T €]</t>
  </si>
  <si>
    <t>interest [T €]</t>
  </si>
  <si>
    <t>capex [T €]</t>
  </si>
  <si>
    <t>depreciation [T €]</t>
  </si>
  <si>
    <t>total capex</t>
  </si>
  <si>
    <t>Capex annuity type</t>
  </si>
  <si>
    <t>engineering &amp; project management</t>
  </si>
  <si>
    <t>buildings + project management</t>
  </si>
  <si>
    <t>bigger rate of contingencies</t>
  </si>
  <si>
    <r>
      <t xml:space="preserve">type of investment </t>
    </r>
    <r>
      <rPr>
        <sz val="12"/>
        <color rgb="FFFF0000"/>
        <rFont val="Arial"/>
        <family val="2"/>
      </rPr>
      <t>(version +)</t>
    </r>
  </si>
  <si>
    <r>
      <rPr>
        <sz val="12"/>
        <color rgb="FFFF0000"/>
        <rFont val="Arial"/>
        <family val="2"/>
      </rPr>
      <t>investment</t>
    </r>
    <r>
      <rPr>
        <sz val="12"/>
        <color theme="1"/>
        <rFont val="Arial"/>
        <family val="2"/>
      </rPr>
      <t xml:space="preserve"> [T €]</t>
    </r>
  </si>
  <si>
    <t>throughput</t>
  </si>
  <si>
    <t>plant manager</t>
  </si>
  <si>
    <t>service staff</t>
  </si>
  <si>
    <t>technician</t>
  </si>
  <si>
    <t>machine operator</t>
  </si>
  <si>
    <t>admin staff</t>
  </si>
  <si>
    <t>add. staff resource</t>
  </si>
  <si>
    <t>total staff</t>
  </si>
  <si>
    <t>taxes</t>
  </si>
  <si>
    <t>health insurance</t>
  </si>
  <si>
    <t>pension insurance</t>
  </si>
  <si>
    <t>long term care insurance</t>
  </si>
  <si>
    <t>unemployment insurance</t>
  </si>
  <si>
    <t>employers contribution</t>
  </si>
  <si>
    <t>staff costs</t>
  </si>
  <si>
    <t>net wage</t>
  </si>
  <si>
    <t>gross salary</t>
  </si>
  <si>
    <t xml:space="preserve">Brutto 42 000,00 € </t>
  </si>
  <si>
    <t xml:space="preserve">Netto 26 168,68 € </t>
  </si>
  <si>
    <t>Steuern</t>
  </si>
  <si>
    <t xml:space="preserve">Solidaritätszuschlag 374,82 € </t>
  </si>
  <si>
    <t xml:space="preserve">Kirchensteuer 0,00 € </t>
  </si>
  <si>
    <t xml:space="preserve">Lohnsteuer 6 815,00 € </t>
  </si>
  <si>
    <t xml:space="preserve">Summe Steuern 7 189,82 € </t>
  </si>
  <si>
    <t>Sozialabgaben</t>
  </si>
  <si>
    <t xml:space="preserve">Rentenversicherung 3 927,00 € </t>
  </si>
  <si>
    <t xml:space="preserve">Arbeitslosenversicherung 630,00 € </t>
  </si>
  <si>
    <t xml:space="preserve">Krankenversicherung 3 444,00 € </t>
  </si>
  <si>
    <t xml:space="preserve">Pflegeversicherung 640,50 € </t>
  </si>
  <si>
    <t xml:space="preserve">Summe Sozialabg. 8 641,50 € </t>
  </si>
  <si>
    <t>Arbeitgeberbelastung ▼</t>
  </si>
  <si>
    <t xml:space="preserve">Krankenversicherung 3 066,00 € </t>
  </si>
  <si>
    <t xml:space="preserve">Pflegeversicherung 535,50 € </t>
  </si>
  <si>
    <t xml:space="preserve">Summe 8 158,50 € </t>
  </si>
  <si>
    <t>Summe Arbeitgeber 50 158</t>
  </si>
  <si>
    <t>staff</t>
  </si>
  <si>
    <t xml:space="preserve">el. energy </t>
  </si>
  <si>
    <t>fuel</t>
  </si>
  <si>
    <t>repair + maintenance</t>
  </si>
  <si>
    <t>miscellaneous</t>
  </si>
  <si>
    <t>workers</t>
  </si>
  <si>
    <t>kW</t>
  </si>
  <si>
    <t>mechanical engineering</t>
  </si>
  <si>
    <t>communition</t>
  </si>
  <si>
    <t>construction</t>
  </si>
  <si>
    <t>t/a</t>
  </si>
  <si>
    <t>contingencies + rounding</t>
  </si>
  <si>
    <t>EBIT</t>
  </si>
  <si>
    <t>turnover</t>
  </si>
  <si>
    <t>EAT</t>
  </si>
  <si>
    <t>Veolia Environnement [Mio. €]</t>
  </si>
  <si>
    <t>https://www.wallstreet-online.de/aktien/veolia-environnement-aktie/bilanz</t>
  </si>
  <si>
    <t>type</t>
  </si>
  <si>
    <t>B</t>
  </si>
  <si>
    <t>C</t>
  </si>
  <si>
    <t>D</t>
  </si>
  <si>
    <t>E</t>
  </si>
  <si>
    <t>Capex + Opex</t>
  </si>
  <si>
    <t>€/t</t>
  </si>
  <si>
    <t>landfill</t>
  </si>
  <si>
    <t>incineration</t>
  </si>
  <si>
    <t>SRF</t>
  </si>
  <si>
    <t>metals</t>
  </si>
  <si>
    <t>recyclables</t>
  </si>
  <si>
    <t>%</t>
  </si>
  <si>
    <t>mass loss</t>
  </si>
  <si>
    <t>total treatment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</si>
</sst>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€_-;\-* #,##0.00\ _€_-;_-* &quot;-&quot;??\ _€_-;_-@_-"/>
    <numFmt numFmtId="164" formatCode="_-* #,##0\ _€_-;\-* #,##0\ _€_-;_-* &quot;-&quot;??\ _€_-;_-@_-"/>
    <numFmt numFmtId="165" formatCode="0.0\ &quot;€/t&quot;"/>
    <numFmt numFmtId="166" formatCode="0\ &quot;Tt/a&quot;"/>
    <numFmt numFmtId="167" formatCode="0.0"/>
    <numFmt numFmtId="168" formatCode="#,##0&quot; €/a&quot;"/>
    <numFmt numFmtId="169" formatCode="0.0%"/>
    <numFmt numFmtId="170" formatCode="0\ &quot;€/t&quot;"/>
    <numFmt numFmtId="171" formatCode="#,##0&quot; h/a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i/>
      <sz val="14"/>
      <color rgb="FFFF0000"/>
      <name val="Arial"/>
      <family val="2"/>
    </font>
    <font>
      <b/>
      <sz val="14"/>
      <color rgb="FF0070C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textRotation="90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textRotation="90"/>
    </xf>
    <xf numFmtId="164" fontId="12" fillId="0" borderId="1" xfId="1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9" fontId="6" fillId="0" borderId="0" xfId="2" applyFont="1" applyAlignment="1">
      <alignment vertical="center"/>
    </xf>
    <xf numFmtId="168" fontId="13" fillId="5" borderId="1" xfId="0" applyNumberFormat="1" applyFont="1" applyFill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/>
    </xf>
    <xf numFmtId="169" fontId="13" fillId="5" borderId="1" xfId="2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/>
    </xf>
    <xf numFmtId="168" fontId="14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168" fontId="9" fillId="0" borderId="1" xfId="0" applyNumberFormat="1" applyFont="1" applyBorder="1" applyAlignment="1">
      <alignment vertical="center"/>
    </xf>
    <xf numFmtId="168" fontId="6" fillId="0" borderId="1" xfId="1" applyNumberFormat="1" applyFont="1" applyBorder="1" applyAlignment="1">
      <alignment vertical="center"/>
    </xf>
    <xf numFmtId="168" fontId="6" fillId="0" borderId="1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 indent="1"/>
    </xf>
    <xf numFmtId="164" fontId="6" fillId="0" borderId="1" xfId="1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9" fontId="6" fillId="0" borderId="1" xfId="2" applyFont="1" applyBorder="1" applyAlignment="1">
      <alignment horizontal="center" vertical="center"/>
    </xf>
    <xf numFmtId="170" fontId="9" fillId="0" borderId="1" xfId="0" applyNumberFormat="1" applyFont="1" applyBorder="1" applyAlignment="1">
      <alignment horizontal="center" vertical="center"/>
    </xf>
    <xf numFmtId="171" fontId="6" fillId="0" borderId="1" xfId="1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9" fontId="6" fillId="0" borderId="1" xfId="2" applyNumberFormat="1" applyFont="1" applyBorder="1" applyAlignment="1">
      <alignment vertical="center"/>
    </xf>
    <xf numFmtId="0" fontId="11" fillId="0" borderId="0" xfId="3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6" fillId="0" borderId="1" xfId="2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7" borderId="0" xfId="0" applyFont="1" applyFill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6" fillId="10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/>
    </xf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Capex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788996375453069"/>
          <c:y val="0.13502714440825192"/>
          <c:w val="0.83417352830896141"/>
          <c:h val="0.62489283302127963"/>
        </c:manualLayout>
      </c:layout>
      <c:lineChart>
        <c:grouping val="standard"/>
        <c:varyColors val="0"/>
        <c:ser>
          <c:idx val="0"/>
          <c:order val="0"/>
          <c:tx>
            <c:v>dynamic Capex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capex!$E$24:$X$24</c:f>
              <c:numCache>
                <c:formatCode>General</c:formatCode>
                <c:ptCount val="20"/>
                <c:pt idx="0">
                  <c:v>1277.5</c:v>
                </c:pt>
                <c:pt idx="1">
                  <c:v>1242.5</c:v>
                </c:pt>
                <c:pt idx="2">
                  <c:v>1207.5</c:v>
                </c:pt>
                <c:pt idx="3">
                  <c:v>1172.5</c:v>
                </c:pt>
                <c:pt idx="4">
                  <c:v>1137.5</c:v>
                </c:pt>
                <c:pt idx="5">
                  <c:v>1122.5</c:v>
                </c:pt>
                <c:pt idx="6">
                  <c:v>1087.5</c:v>
                </c:pt>
                <c:pt idx="7">
                  <c:v>1052.5</c:v>
                </c:pt>
                <c:pt idx="8">
                  <c:v>1017.5</c:v>
                </c:pt>
                <c:pt idx="9">
                  <c:v>982.5</c:v>
                </c:pt>
                <c:pt idx="10">
                  <c:v>428.5</c:v>
                </c:pt>
                <c:pt idx="11">
                  <c:v>415.5</c:v>
                </c:pt>
                <c:pt idx="12">
                  <c:v>402.5</c:v>
                </c:pt>
                <c:pt idx="13">
                  <c:v>389.5</c:v>
                </c:pt>
                <c:pt idx="14">
                  <c:v>376.5</c:v>
                </c:pt>
                <c:pt idx="15">
                  <c:v>383.5</c:v>
                </c:pt>
                <c:pt idx="16">
                  <c:v>370.5</c:v>
                </c:pt>
                <c:pt idx="17">
                  <c:v>357.5</c:v>
                </c:pt>
                <c:pt idx="18">
                  <c:v>344.5</c:v>
                </c:pt>
                <c:pt idx="19">
                  <c:v>331.5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5D-46B9-B144-8420E82D81CD}"/>
            </c:ext>
          </c:extLst>
        </c:ser>
        <c:ser>
          <c:idx val="1"/>
          <c:order val="1"/>
          <c:tx>
            <c:v>annuity type capex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capex!$E$5:$X$5</c:f>
              <c:numCache>
                <c:formatCode>General</c:formatCode>
                <c:ptCount val="20"/>
                <c:pt idx="0">
                  <c:v>1121.6500000000001</c:v>
                </c:pt>
                <c:pt idx="1">
                  <c:v>1121.6500000000001</c:v>
                </c:pt>
                <c:pt idx="2">
                  <c:v>1121.6500000000001</c:v>
                </c:pt>
                <c:pt idx="3">
                  <c:v>1121.6500000000001</c:v>
                </c:pt>
                <c:pt idx="4">
                  <c:v>1121.6500000000001</c:v>
                </c:pt>
                <c:pt idx="5">
                  <c:v>1121.6500000000001</c:v>
                </c:pt>
                <c:pt idx="6">
                  <c:v>1121.6500000000001</c:v>
                </c:pt>
                <c:pt idx="7">
                  <c:v>1121.6500000000001</c:v>
                </c:pt>
                <c:pt idx="8">
                  <c:v>1121.6500000000001</c:v>
                </c:pt>
                <c:pt idx="9">
                  <c:v>1121.6500000000001</c:v>
                </c:pt>
                <c:pt idx="10">
                  <c:v>443.5</c:v>
                </c:pt>
                <c:pt idx="11">
                  <c:v>443.5</c:v>
                </c:pt>
                <c:pt idx="12">
                  <c:v>443.5</c:v>
                </c:pt>
                <c:pt idx="13">
                  <c:v>443.5</c:v>
                </c:pt>
                <c:pt idx="14">
                  <c:v>443.5</c:v>
                </c:pt>
                <c:pt idx="15">
                  <c:v>443.5</c:v>
                </c:pt>
                <c:pt idx="16">
                  <c:v>443.5</c:v>
                </c:pt>
                <c:pt idx="17">
                  <c:v>443.5</c:v>
                </c:pt>
                <c:pt idx="18">
                  <c:v>443.5</c:v>
                </c:pt>
                <c:pt idx="19">
                  <c:v>443.5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5D-46B9-B144-8420E82D8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2384"/>
        <c:axId val="335502712"/>
      </c:lineChart>
      <c:catAx>
        <c:axId val="33550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lifetime [years]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712"/>
        <c:crosses val="autoZero"/>
        <c:auto val="1"/>
        <c:lblAlgn val="ctr"/>
        <c:lblOffset val="100"/>
        <c:noMultiLvlLbl val="0"/>
      </c:catAx>
      <c:valAx>
        <c:axId val="33550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annually capex [T €]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0</xdr:rowOff>
    </xdr:from>
    <xdr:to>
      <xdr:col>3</xdr:col>
      <xdr:colOff>209550</xdr:colOff>
      <xdr:row>5</xdr:row>
      <xdr:rowOff>171450</xdr:rowOff>
    </xdr:to>
    <xdr:sp macro="" textlink="">
      <xdr:nvSpPr>
        <xdr:cNvPr id="2" name="Rechteck 1"/>
        <xdr:cNvSpPr/>
      </xdr:nvSpPr>
      <xdr:spPr>
        <a:xfrm>
          <a:off x="781050" y="762000"/>
          <a:ext cx="1714500" cy="3619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Grundlagenermittlung</a:t>
          </a:r>
        </a:p>
      </xdr:txBody>
    </xdr:sp>
    <xdr:clientData/>
  </xdr:twoCellAnchor>
  <xdr:twoCellAnchor>
    <xdr:from>
      <xdr:col>3</xdr:col>
      <xdr:colOff>733425</xdr:colOff>
      <xdr:row>13</xdr:row>
      <xdr:rowOff>47625</xdr:rowOff>
    </xdr:from>
    <xdr:to>
      <xdr:col>6</xdr:col>
      <xdr:colOff>161925</xdr:colOff>
      <xdr:row>15</xdr:row>
      <xdr:rowOff>28575</xdr:rowOff>
    </xdr:to>
    <xdr:sp macro="" textlink="">
      <xdr:nvSpPr>
        <xdr:cNvPr id="3" name="Rechteck 2"/>
        <xdr:cNvSpPr/>
      </xdr:nvSpPr>
      <xdr:spPr>
        <a:xfrm>
          <a:off x="3019425" y="2524125"/>
          <a:ext cx="1714500" cy="3619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Entwurfsplanung</a:t>
          </a:r>
        </a:p>
      </xdr:txBody>
    </xdr:sp>
    <xdr:clientData/>
  </xdr:twoCellAnchor>
  <xdr:twoCellAnchor>
    <xdr:from>
      <xdr:col>1</xdr:col>
      <xdr:colOff>9525</xdr:colOff>
      <xdr:row>7</xdr:row>
      <xdr:rowOff>76200</xdr:rowOff>
    </xdr:from>
    <xdr:to>
      <xdr:col>3</xdr:col>
      <xdr:colOff>200025</xdr:colOff>
      <xdr:row>9</xdr:row>
      <xdr:rowOff>57150</xdr:rowOff>
    </xdr:to>
    <xdr:sp macro="" textlink="">
      <xdr:nvSpPr>
        <xdr:cNvPr id="4" name="Rechteck 3"/>
        <xdr:cNvSpPr/>
      </xdr:nvSpPr>
      <xdr:spPr>
        <a:xfrm>
          <a:off x="771525" y="1409700"/>
          <a:ext cx="1714500" cy="3619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Vorplanung</a:t>
          </a:r>
        </a:p>
      </xdr:txBody>
    </xdr:sp>
    <xdr:clientData/>
  </xdr:twoCellAnchor>
  <xdr:twoCellAnchor>
    <xdr:from>
      <xdr:col>1</xdr:col>
      <xdr:colOff>0</xdr:colOff>
      <xdr:row>10</xdr:row>
      <xdr:rowOff>161925</xdr:rowOff>
    </xdr:from>
    <xdr:to>
      <xdr:col>3</xdr:col>
      <xdr:colOff>190500</xdr:colOff>
      <xdr:row>12</xdr:row>
      <xdr:rowOff>142875</xdr:rowOff>
    </xdr:to>
    <xdr:sp macro="" textlink="">
      <xdr:nvSpPr>
        <xdr:cNvPr id="6" name="Rechteck 5"/>
        <xdr:cNvSpPr/>
      </xdr:nvSpPr>
      <xdr:spPr>
        <a:xfrm>
          <a:off x="762000" y="2066925"/>
          <a:ext cx="1714500" cy="3619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Vorbereiten der Vergabe</a:t>
          </a:r>
        </a:p>
      </xdr:txBody>
    </xdr:sp>
    <xdr:clientData/>
  </xdr:twoCellAnchor>
  <xdr:twoCellAnchor>
    <xdr:from>
      <xdr:col>1</xdr:col>
      <xdr:colOff>0</xdr:colOff>
      <xdr:row>15</xdr:row>
      <xdr:rowOff>104775</xdr:rowOff>
    </xdr:from>
    <xdr:to>
      <xdr:col>3</xdr:col>
      <xdr:colOff>190500</xdr:colOff>
      <xdr:row>17</xdr:row>
      <xdr:rowOff>85725</xdr:rowOff>
    </xdr:to>
    <xdr:sp macro="" textlink="">
      <xdr:nvSpPr>
        <xdr:cNvPr id="7" name="Rechteck 6"/>
        <xdr:cNvSpPr/>
      </xdr:nvSpPr>
      <xdr:spPr>
        <a:xfrm>
          <a:off x="762000" y="2962275"/>
          <a:ext cx="1714500" cy="3619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Mitwirken bei der Vergabe</a:t>
          </a:r>
        </a:p>
      </xdr:txBody>
    </xdr:sp>
    <xdr:clientData/>
  </xdr:twoCellAnchor>
  <xdr:twoCellAnchor>
    <xdr:from>
      <xdr:col>4</xdr:col>
      <xdr:colOff>0</xdr:colOff>
      <xdr:row>17</xdr:row>
      <xdr:rowOff>171450</xdr:rowOff>
    </xdr:from>
    <xdr:to>
      <xdr:col>6</xdr:col>
      <xdr:colOff>190500</xdr:colOff>
      <xdr:row>19</xdr:row>
      <xdr:rowOff>152400</xdr:rowOff>
    </xdr:to>
    <xdr:sp macro="" textlink="">
      <xdr:nvSpPr>
        <xdr:cNvPr id="8" name="Rechteck 7"/>
        <xdr:cNvSpPr/>
      </xdr:nvSpPr>
      <xdr:spPr>
        <a:xfrm>
          <a:off x="3048000" y="3409950"/>
          <a:ext cx="1714500" cy="3619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Ausführungsplanung</a:t>
          </a:r>
        </a:p>
      </xdr:txBody>
    </xdr:sp>
    <xdr:clientData/>
  </xdr:twoCellAnchor>
  <xdr:twoCellAnchor>
    <xdr:from>
      <xdr:col>4</xdr:col>
      <xdr:colOff>0</xdr:colOff>
      <xdr:row>21</xdr:row>
      <xdr:rowOff>66675</xdr:rowOff>
    </xdr:from>
    <xdr:to>
      <xdr:col>6</xdr:col>
      <xdr:colOff>190500</xdr:colOff>
      <xdr:row>23</xdr:row>
      <xdr:rowOff>47625</xdr:rowOff>
    </xdr:to>
    <xdr:sp macro="" textlink="">
      <xdr:nvSpPr>
        <xdr:cNvPr id="9" name="Rechteck 8"/>
        <xdr:cNvSpPr/>
      </xdr:nvSpPr>
      <xdr:spPr>
        <a:xfrm>
          <a:off x="3048000" y="4067175"/>
          <a:ext cx="1714500" cy="3619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Vorbereiten der Vergabe</a:t>
          </a:r>
        </a:p>
      </xdr:txBody>
    </xdr:sp>
    <xdr:clientData/>
  </xdr:twoCellAnchor>
  <xdr:twoCellAnchor>
    <xdr:from>
      <xdr:col>4</xdr:col>
      <xdr:colOff>0</xdr:colOff>
      <xdr:row>24</xdr:row>
      <xdr:rowOff>152400</xdr:rowOff>
    </xdr:from>
    <xdr:to>
      <xdr:col>6</xdr:col>
      <xdr:colOff>190500</xdr:colOff>
      <xdr:row>26</xdr:row>
      <xdr:rowOff>133350</xdr:rowOff>
    </xdr:to>
    <xdr:sp macro="" textlink="">
      <xdr:nvSpPr>
        <xdr:cNvPr id="10" name="Rechteck 9"/>
        <xdr:cNvSpPr/>
      </xdr:nvSpPr>
      <xdr:spPr>
        <a:xfrm>
          <a:off x="3048000" y="4724400"/>
          <a:ext cx="1714500" cy="3619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Mitwirken bei der Vergabe</a:t>
          </a:r>
        </a:p>
      </xdr:txBody>
    </xdr:sp>
    <xdr:clientData/>
  </xdr:twoCellAnchor>
  <xdr:twoCellAnchor>
    <xdr:from>
      <xdr:col>4</xdr:col>
      <xdr:colOff>0</xdr:colOff>
      <xdr:row>28</xdr:row>
      <xdr:rowOff>47625</xdr:rowOff>
    </xdr:from>
    <xdr:to>
      <xdr:col>6</xdr:col>
      <xdr:colOff>190500</xdr:colOff>
      <xdr:row>30</xdr:row>
      <xdr:rowOff>28575</xdr:rowOff>
    </xdr:to>
    <xdr:sp macro="" textlink="">
      <xdr:nvSpPr>
        <xdr:cNvPr id="12" name="Rechteck 11"/>
        <xdr:cNvSpPr/>
      </xdr:nvSpPr>
      <xdr:spPr>
        <a:xfrm>
          <a:off x="3048000" y="5381625"/>
          <a:ext cx="1714500" cy="3619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Bauoberleitung</a:t>
          </a:r>
        </a:p>
      </xdr:txBody>
    </xdr:sp>
    <xdr:clientData/>
  </xdr:twoCellAnchor>
  <xdr:twoCellAnchor>
    <xdr:from>
      <xdr:col>1</xdr:col>
      <xdr:colOff>0</xdr:colOff>
      <xdr:row>28</xdr:row>
      <xdr:rowOff>47625</xdr:rowOff>
    </xdr:from>
    <xdr:to>
      <xdr:col>3</xdr:col>
      <xdr:colOff>190500</xdr:colOff>
      <xdr:row>30</xdr:row>
      <xdr:rowOff>28575</xdr:rowOff>
    </xdr:to>
    <xdr:sp macro="" textlink="">
      <xdr:nvSpPr>
        <xdr:cNvPr id="13" name="Rechteck 12"/>
        <xdr:cNvSpPr/>
      </xdr:nvSpPr>
      <xdr:spPr>
        <a:xfrm>
          <a:off x="762000" y="5381625"/>
          <a:ext cx="1714500" cy="3619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Bauoberleitung</a:t>
          </a:r>
        </a:p>
      </xdr:txBody>
    </xdr:sp>
    <xdr:clientData/>
  </xdr:twoCellAnchor>
  <xdr:twoCellAnchor>
    <xdr:from>
      <xdr:col>4</xdr:col>
      <xdr:colOff>0</xdr:colOff>
      <xdr:row>31</xdr:row>
      <xdr:rowOff>123825</xdr:rowOff>
    </xdr:from>
    <xdr:to>
      <xdr:col>6</xdr:col>
      <xdr:colOff>190500</xdr:colOff>
      <xdr:row>33</xdr:row>
      <xdr:rowOff>104775</xdr:rowOff>
    </xdr:to>
    <xdr:sp macro="" textlink="">
      <xdr:nvSpPr>
        <xdr:cNvPr id="15" name="Rechteck 14"/>
        <xdr:cNvSpPr/>
      </xdr:nvSpPr>
      <xdr:spPr>
        <a:xfrm>
          <a:off x="3048000" y="6029325"/>
          <a:ext cx="1714500" cy="3619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Objektbetreuung</a:t>
          </a:r>
        </a:p>
      </xdr:txBody>
    </xdr:sp>
    <xdr:clientData/>
  </xdr:twoCellAnchor>
  <xdr:twoCellAnchor>
    <xdr:from>
      <xdr:col>1</xdr:col>
      <xdr:colOff>0</xdr:colOff>
      <xdr:row>31</xdr:row>
      <xdr:rowOff>104775</xdr:rowOff>
    </xdr:from>
    <xdr:to>
      <xdr:col>3</xdr:col>
      <xdr:colOff>190500</xdr:colOff>
      <xdr:row>33</xdr:row>
      <xdr:rowOff>85725</xdr:rowOff>
    </xdr:to>
    <xdr:sp macro="" textlink="">
      <xdr:nvSpPr>
        <xdr:cNvPr id="17" name="Rechteck 16"/>
        <xdr:cNvSpPr/>
      </xdr:nvSpPr>
      <xdr:spPr>
        <a:xfrm>
          <a:off x="762000" y="6010275"/>
          <a:ext cx="1714500" cy="3619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Objektbetreuung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190500</xdr:colOff>
      <xdr:row>2</xdr:row>
      <xdr:rowOff>171450</xdr:rowOff>
    </xdr:to>
    <xdr:sp macro="" textlink="">
      <xdr:nvSpPr>
        <xdr:cNvPr id="18" name="Rechteck 17"/>
        <xdr:cNvSpPr/>
      </xdr:nvSpPr>
      <xdr:spPr>
        <a:xfrm>
          <a:off x="762000" y="190500"/>
          <a:ext cx="1714500" cy="3619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600" b="1"/>
            <a:t>BAUHERR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6</xdr:col>
      <xdr:colOff>190500</xdr:colOff>
      <xdr:row>4</xdr:row>
      <xdr:rowOff>76200</xdr:rowOff>
    </xdr:to>
    <xdr:sp macro="" textlink="">
      <xdr:nvSpPr>
        <xdr:cNvPr id="20" name="Rechteck 19"/>
        <xdr:cNvSpPr/>
      </xdr:nvSpPr>
      <xdr:spPr>
        <a:xfrm>
          <a:off x="3048000" y="190500"/>
          <a:ext cx="1714500" cy="6477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600" b="1"/>
            <a:t>G</a:t>
          </a:r>
          <a:r>
            <a:rPr lang="de-DE" sz="1600" b="0"/>
            <a:t>ENERAL-</a:t>
          </a:r>
          <a:r>
            <a:rPr lang="de-DE" sz="1600" b="1"/>
            <a:t>U</a:t>
          </a:r>
          <a:r>
            <a:rPr lang="de-DE" sz="1600" b="0"/>
            <a:t>NTERNEHMER</a:t>
          </a:r>
        </a:p>
      </xdr:txBody>
    </xdr:sp>
    <xdr:clientData/>
  </xdr:twoCellAnchor>
  <xdr:twoCellAnchor>
    <xdr:from>
      <xdr:col>4</xdr:col>
      <xdr:colOff>76200</xdr:colOff>
      <xdr:row>12</xdr:row>
      <xdr:rowOff>85725</xdr:rowOff>
    </xdr:from>
    <xdr:to>
      <xdr:col>6</xdr:col>
      <xdr:colOff>266700</xdr:colOff>
      <xdr:row>14</xdr:row>
      <xdr:rowOff>66675</xdr:rowOff>
    </xdr:to>
    <xdr:sp macro="" textlink="">
      <xdr:nvSpPr>
        <xdr:cNvPr id="21" name="Rechteck 20"/>
        <xdr:cNvSpPr/>
      </xdr:nvSpPr>
      <xdr:spPr>
        <a:xfrm>
          <a:off x="3124200" y="2371725"/>
          <a:ext cx="1714500" cy="3619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Entwurfsplanung</a:t>
          </a:r>
        </a:p>
      </xdr:txBody>
    </xdr:sp>
    <xdr:clientData/>
  </xdr:twoCellAnchor>
  <xdr:twoCellAnchor>
    <xdr:from>
      <xdr:col>4</xdr:col>
      <xdr:colOff>219075</xdr:colOff>
      <xdr:row>11</xdr:row>
      <xdr:rowOff>85725</xdr:rowOff>
    </xdr:from>
    <xdr:to>
      <xdr:col>6</xdr:col>
      <xdr:colOff>409575</xdr:colOff>
      <xdr:row>13</xdr:row>
      <xdr:rowOff>66675</xdr:rowOff>
    </xdr:to>
    <xdr:sp macro="" textlink="">
      <xdr:nvSpPr>
        <xdr:cNvPr id="22" name="Rechteck 21"/>
        <xdr:cNvSpPr/>
      </xdr:nvSpPr>
      <xdr:spPr>
        <a:xfrm>
          <a:off x="3267075" y="2181225"/>
          <a:ext cx="1714500" cy="3619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Entwurfsplanung</a:t>
          </a:r>
        </a:p>
      </xdr:txBody>
    </xdr:sp>
    <xdr:clientData/>
  </xdr:twoCellAnchor>
  <xdr:twoCellAnchor>
    <xdr:from>
      <xdr:col>2</xdr:col>
      <xdr:colOff>76200</xdr:colOff>
      <xdr:row>6</xdr:row>
      <xdr:rowOff>47625</xdr:rowOff>
    </xdr:from>
    <xdr:to>
      <xdr:col>2</xdr:col>
      <xdr:colOff>161925</xdr:colOff>
      <xdr:row>7</xdr:row>
      <xdr:rowOff>19050</xdr:rowOff>
    </xdr:to>
    <xdr:sp macro="" textlink="">
      <xdr:nvSpPr>
        <xdr:cNvPr id="23" name="Pfeil nach unten 22"/>
        <xdr:cNvSpPr/>
      </xdr:nvSpPr>
      <xdr:spPr>
        <a:xfrm>
          <a:off x="1600200" y="1190625"/>
          <a:ext cx="85725" cy="161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66675</xdr:colOff>
      <xdr:row>9</xdr:row>
      <xdr:rowOff>133350</xdr:rowOff>
    </xdr:from>
    <xdr:to>
      <xdr:col>2</xdr:col>
      <xdr:colOff>152400</xdr:colOff>
      <xdr:row>10</xdr:row>
      <xdr:rowOff>104775</xdr:rowOff>
    </xdr:to>
    <xdr:sp macro="" textlink="">
      <xdr:nvSpPr>
        <xdr:cNvPr id="24" name="Pfeil nach unten 23"/>
        <xdr:cNvSpPr/>
      </xdr:nvSpPr>
      <xdr:spPr>
        <a:xfrm>
          <a:off x="1590675" y="1847850"/>
          <a:ext cx="85725" cy="161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247651</xdr:colOff>
      <xdr:row>11</xdr:row>
      <xdr:rowOff>180974</xdr:rowOff>
    </xdr:from>
    <xdr:to>
      <xdr:col>3</xdr:col>
      <xdr:colOff>628651</xdr:colOff>
      <xdr:row>12</xdr:row>
      <xdr:rowOff>85724</xdr:rowOff>
    </xdr:to>
    <xdr:sp macro="" textlink="">
      <xdr:nvSpPr>
        <xdr:cNvPr id="25" name="Pfeil nach unten 24"/>
        <xdr:cNvSpPr/>
      </xdr:nvSpPr>
      <xdr:spPr>
        <a:xfrm rot="-3600000">
          <a:off x="2676526" y="2133599"/>
          <a:ext cx="95250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276226</xdr:colOff>
      <xdr:row>15</xdr:row>
      <xdr:rowOff>38101</xdr:rowOff>
    </xdr:from>
    <xdr:to>
      <xdr:col>3</xdr:col>
      <xdr:colOff>657226</xdr:colOff>
      <xdr:row>15</xdr:row>
      <xdr:rowOff>133351</xdr:rowOff>
    </xdr:to>
    <xdr:sp macro="" textlink="">
      <xdr:nvSpPr>
        <xdr:cNvPr id="26" name="Pfeil nach unten 25"/>
        <xdr:cNvSpPr/>
      </xdr:nvSpPr>
      <xdr:spPr>
        <a:xfrm rot="3600000">
          <a:off x="2705101" y="2752726"/>
          <a:ext cx="95250" cy="381000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276224</xdr:colOff>
      <xdr:row>17</xdr:row>
      <xdr:rowOff>133351</xdr:rowOff>
    </xdr:from>
    <xdr:to>
      <xdr:col>3</xdr:col>
      <xdr:colOff>657224</xdr:colOff>
      <xdr:row>18</xdr:row>
      <xdr:rowOff>38101</xdr:rowOff>
    </xdr:to>
    <xdr:sp macro="" textlink="">
      <xdr:nvSpPr>
        <xdr:cNvPr id="27" name="Pfeil nach unten 26"/>
        <xdr:cNvSpPr/>
      </xdr:nvSpPr>
      <xdr:spPr>
        <a:xfrm rot="-3600000">
          <a:off x="2705099" y="3228976"/>
          <a:ext cx="95250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66675</xdr:colOff>
      <xdr:row>20</xdr:row>
      <xdr:rowOff>38100</xdr:rowOff>
    </xdr:from>
    <xdr:to>
      <xdr:col>5</xdr:col>
      <xdr:colOff>152400</xdr:colOff>
      <xdr:row>21</xdr:row>
      <xdr:rowOff>9525</xdr:rowOff>
    </xdr:to>
    <xdr:sp macro="" textlink="">
      <xdr:nvSpPr>
        <xdr:cNvPr id="28" name="Pfeil nach unten 27"/>
        <xdr:cNvSpPr/>
      </xdr:nvSpPr>
      <xdr:spPr>
        <a:xfrm>
          <a:off x="3876675" y="3848100"/>
          <a:ext cx="85725" cy="161925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66675</xdr:colOff>
      <xdr:row>23</xdr:row>
      <xdr:rowOff>114300</xdr:rowOff>
    </xdr:from>
    <xdr:to>
      <xdr:col>5</xdr:col>
      <xdr:colOff>152400</xdr:colOff>
      <xdr:row>24</xdr:row>
      <xdr:rowOff>85725</xdr:rowOff>
    </xdr:to>
    <xdr:sp macro="" textlink="">
      <xdr:nvSpPr>
        <xdr:cNvPr id="30" name="Pfeil nach unten 29"/>
        <xdr:cNvSpPr/>
      </xdr:nvSpPr>
      <xdr:spPr>
        <a:xfrm>
          <a:off x="3876675" y="4495800"/>
          <a:ext cx="85725" cy="161925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76200</xdr:colOff>
      <xdr:row>27</xdr:row>
      <xdr:rowOff>9525</xdr:rowOff>
    </xdr:from>
    <xdr:to>
      <xdr:col>5</xdr:col>
      <xdr:colOff>161925</xdr:colOff>
      <xdr:row>27</xdr:row>
      <xdr:rowOff>171450</xdr:rowOff>
    </xdr:to>
    <xdr:sp macro="" textlink="">
      <xdr:nvSpPr>
        <xdr:cNvPr id="31" name="Pfeil nach unten 30"/>
        <xdr:cNvSpPr/>
      </xdr:nvSpPr>
      <xdr:spPr>
        <a:xfrm>
          <a:off x="3886200" y="5153025"/>
          <a:ext cx="85725" cy="161925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76200</xdr:colOff>
      <xdr:row>30</xdr:row>
      <xdr:rowOff>85725</xdr:rowOff>
    </xdr:from>
    <xdr:to>
      <xdr:col>5</xdr:col>
      <xdr:colOff>161925</xdr:colOff>
      <xdr:row>31</xdr:row>
      <xdr:rowOff>57150</xdr:rowOff>
    </xdr:to>
    <xdr:sp macro="" textlink="">
      <xdr:nvSpPr>
        <xdr:cNvPr id="32" name="Pfeil nach unten 31"/>
        <xdr:cNvSpPr/>
      </xdr:nvSpPr>
      <xdr:spPr>
        <a:xfrm>
          <a:off x="3886200" y="5800725"/>
          <a:ext cx="85725" cy="161925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19050</xdr:colOff>
      <xdr:row>4</xdr:row>
      <xdr:rowOff>0</xdr:rowOff>
    </xdr:from>
    <xdr:to>
      <xdr:col>11</xdr:col>
      <xdr:colOff>209550</xdr:colOff>
      <xdr:row>5</xdr:row>
      <xdr:rowOff>171450</xdr:rowOff>
    </xdr:to>
    <xdr:sp macro="" textlink="">
      <xdr:nvSpPr>
        <xdr:cNvPr id="57" name="Rechteck 56"/>
        <xdr:cNvSpPr/>
      </xdr:nvSpPr>
      <xdr:spPr>
        <a:xfrm>
          <a:off x="781050" y="736600"/>
          <a:ext cx="1714500" cy="3556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basics</a:t>
          </a:r>
        </a:p>
      </xdr:txBody>
    </xdr:sp>
    <xdr:clientData/>
  </xdr:twoCellAnchor>
  <xdr:twoCellAnchor>
    <xdr:from>
      <xdr:col>11</xdr:col>
      <xdr:colOff>733425</xdr:colOff>
      <xdr:row>13</xdr:row>
      <xdr:rowOff>47625</xdr:rowOff>
    </xdr:from>
    <xdr:to>
      <xdr:col>14</xdr:col>
      <xdr:colOff>161925</xdr:colOff>
      <xdr:row>15</xdr:row>
      <xdr:rowOff>28575</xdr:rowOff>
    </xdr:to>
    <xdr:sp macro="" textlink="">
      <xdr:nvSpPr>
        <xdr:cNvPr id="58" name="Rechteck 57"/>
        <xdr:cNvSpPr/>
      </xdr:nvSpPr>
      <xdr:spPr>
        <a:xfrm>
          <a:off x="3019425" y="2441575"/>
          <a:ext cx="1714500" cy="3492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offer</a:t>
          </a:r>
        </a:p>
      </xdr:txBody>
    </xdr:sp>
    <xdr:clientData/>
  </xdr:twoCellAnchor>
  <xdr:twoCellAnchor>
    <xdr:from>
      <xdr:col>9</xdr:col>
      <xdr:colOff>9525</xdr:colOff>
      <xdr:row>7</xdr:row>
      <xdr:rowOff>76200</xdr:rowOff>
    </xdr:from>
    <xdr:to>
      <xdr:col>11</xdr:col>
      <xdr:colOff>200025</xdr:colOff>
      <xdr:row>9</xdr:row>
      <xdr:rowOff>57150</xdr:rowOff>
    </xdr:to>
    <xdr:sp macro="" textlink="">
      <xdr:nvSpPr>
        <xdr:cNvPr id="59" name="Rechteck 58"/>
        <xdr:cNvSpPr/>
      </xdr:nvSpPr>
      <xdr:spPr>
        <a:xfrm>
          <a:off x="771525" y="1365250"/>
          <a:ext cx="1714500" cy="3492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feasibility</a:t>
          </a:r>
        </a:p>
      </xdr:txBody>
    </xdr:sp>
    <xdr:clientData/>
  </xdr:twoCellAnchor>
  <xdr:twoCellAnchor>
    <xdr:from>
      <xdr:col>9</xdr:col>
      <xdr:colOff>0</xdr:colOff>
      <xdr:row>10</xdr:row>
      <xdr:rowOff>161925</xdr:rowOff>
    </xdr:from>
    <xdr:to>
      <xdr:col>11</xdr:col>
      <xdr:colOff>190500</xdr:colOff>
      <xdr:row>12</xdr:row>
      <xdr:rowOff>142875</xdr:rowOff>
    </xdr:to>
    <xdr:sp macro="" textlink="">
      <xdr:nvSpPr>
        <xdr:cNvPr id="60" name="Rechteck 59"/>
        <xdr:cNvSpPr/>
      </xdr:nvSpPr>
      <xdr:spPr>
        <a:xfrm>
          <a:off x="762000" y="2003425"/>
          <a:ext cx="1714500" cy="3492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invitation to tender</a:t>
          </a:r>
        </a:p>
      </xdr:txBody>
    </xdr:sp>
    <xdr:clientData/>
  </xdr:twoCellAnchor>
  <xdr:twoCellAnchor>
    <xdr:from>
      <xdr:col>9</xdr:col>
      <xdr:colOff>0</xdr:colOff>
      <xdr:row>15</xdr:row>
      <xdr:rowOff>104775</xdr:rowOff>
    </xdr:from>
    <xdr:to>
      <xdr:col>11</xdr:col>
      <xdr:colOff>190500</xdr:colOff>
      <xdr:row>17</xdr:row>
      <xdr:rowOff>85725</xdr:rowOff>
    </xdr:to>
    <xdr:sp macro="" textlink="">
      <xdr:nvSpPr>
        <xdr:cNvPr id="61" name="Rechteck 60"/>
        <xdr:cNvSpPr/>
      </xdr:nvSpPr>
      <xdr:spPr>
        <a:xfrm>
          <a:off x="762000" y="2867025"/>
          <a:ext cx="1714500" cy="3492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tender</a:t>
          </a:r>
        </a:p>
      </xdr:txBody>
    </xdr:sp>
    <xdr:clientData/>
  </xdr:twoCellAnchor>
  <xdr:twoCellAnchor>
    <xdr:from>
      <xdr:col>12</xdr:col>
      <xdr:colOff>0</xdr:colOff>
      <xdr:row>17</xdr:row>
      <xdr:rowOff>171450</xdr:rowOff>
    </xdr:from>
    <xdr:to>
      <xdr:col>14</xdr:col>
      <xdr:colOff>190500</xdr:colOff>
      <xdr:row>19</xdr:row>
      <xdr:rowOff>152400</xdr:rowOff>
    </xdr:to>
    <xdr:sp macro="" textlink="">
      <xdr:nvSpPr>
        <xdr:cNvPr id="62" name="Rechteck 61"/>
        <xdr:cNvSpPr/>
      </xdr:nvSpPr>
      <xdr:spPr>
        <a:xfrm>
          <a:off x="3048000" y="3302000"/>
          <a:ext cx="1714500" cy="3492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detail engineering</a:t>
          </a:r>
        </a:p>
      </xdr:txBody>
    </xdr:sp>
    <xdr:clientData/>
  </xdr:twoCellAnchor>
  <xdr:twoCellAnchor>
    <xdr:from>
      <xdr:col>12</xdr:col>
      <xdr:colOff>0</xdr:colOff>
      <xdr:row>21</xdr:row>
      <xdr:rowOff>66674</xdr:rowOff>
    </xdr:from>
    <xdr:to>
      <xdr:col>14</xdr:col>
      <xdr:colOff>190500</xdr:colOff>
      <xdr:row>23</xdr:row>
      <xdr:rowOff>165100</xdr:rowOff>
    </xdr:to>
    <xdr:sp macro="" textlink="">
      <xdr:nvSpPr>
        <xdr:cNvPr id="63" name="Rechteck 62"/>
        <xdr:cNvSpPr/>
      </xdr:nvSpPr>
      <xdr:spPr>
        <a:xfrm>
          <a:off x="9144000" y="3933824"/>
          <a:ext cx="1714500" cy="46672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 sub-contractor negotiations</a:t>
          </a:r>
        </a:p>
      </xdr:txBody>
    </xdr:sp>
    <xdr:clientData/>
  </xdr:twoCellAnchor>
  <xdr:twoCellAnchor>
    <xdr:from>
      <xdr:col>12</xdr:col>
      <xdr:colOff>0</xdr:colOff>
      <xdr:row>24</xdr:row>
      <xdr:rowOff>152400</xdr:rowOff>
    </xdr:from>
    <xdr:to>
      <xdr:col>14</xdr:col>
      <xdr:colOff>190500</xdr:colOff>
      <xdr:row>26</xdr:row>
      <xdr:rowOff>133350</xdr:rowOff>
    </xdr:to>
    <xdr:sp macro="" textlink="">
      <xdr:nvSpPr>
        <xdr:cNvPr id="64" name="Rechteck 63"/>
        <xdr:cNvSpPr/>
      </xdr:nvSpPr>
      <xdr:spPr>
        <a:xfrm>
          <a:off x="3048000" y="4572000"/>
          <a:ext cx="1714500" cy="3492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tender sub-contractors</a:t>
          </a:r>
        </a:p>
      </xdr:txBody>
    </xdr:sp>
    <xdr:clientData/>
  </xdr:twoCellAnchor>
  <xdr:twoCellAnchor>
    <xdr:from>
      <xdr:col>12</xdr:col>
      <xdr:colOff>0</xdr:colOff>
      <xdr:row>28</xdr:row>
      <xdr:rowOff>47625</xdr:rowOff>
    </xdr:from>
    <xdr:to>
      <xdr:col>14</xdr:col>
      <xdr:colOff>190500</xdr:colOff>
      <xdr:row>30</xdr:row>
      <xdr:rowOff>28575</xdr:rowOff>
    </xdr:to>
    <xdr:sp macro="" textlink="">
      <xdr:nvSpPr>
        <xdr:cNvPr id="65" name="Rechteck 64"/>
        <xdr:cNvSpPr/>
      </xdr:nvSpPr>
      <xdr:spPr>
        <a:xfrm>
          <a:off x="3048000" y="5203825"/>
          <a:ext cx="1714500" cy="3492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site management</a:t>
          </a:r>
          <a:endParaRPr lang="de-DE">
            <a:effectLst/>
          </a:endParaRPr>
        </a:p>
      </xdr:txBody>
    </xdr:sp>
    <xdr:clientData/>
  </xdr:twoCellAnchor>
  <xdr:twoCellAnchor>
    <xdr:from>
      <xdr:col>9</xdr:col>
      <xdr:colOff>0</xdr:colOff>
      <xdr:row>28</xdr:row>
      <xdr:rowOff>47625</xdr:rowOff>
    </xdr:from>
    <xdr:to>
      <xdr:col>11</xdr:col>
      <xdr:colOff>190500</xdr:colOff>
      <xdr:row>30</xdr:row>
      <xdr:rowOff>28575</xdr:rowOff>
    </xdr:to>
    <xdr:sp macro="" textlink="">
      <xdr:nvSpPr>
        <xdr:cNvPr id="66" name="Rechteck 65"/>
        <xdr:cNvSpPr/>
      </xdr:nvSpPr>
      <xdr:spPr>
        <a:xfrm>
          <a:off x="762000" y="5203825"/>
          <a:ext cx="1714500" cy="3492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supervision</a:t>
          </a:r>
        </a:p>
      </xdr:txBody>
    </xdr:sp>
    <xdr:clientData/>
  </xdr:twoCellAnchor>
  <xdr:twoCellAnchor>
    <xdr:from>
      <xdr:col>12</xdr:col>
      <xdr:colOff>0</xdr:colOff>
      <xdr:row>31</xdr:row>
      <xdr:rowOff>123825</xdr:rowOff>
    </xdr:from>
    <xdr:to>
      <xdr:col>14</xdr:col>
      <xdr:colOff>190500</xdr:colOff>
      <xdr:row>33</xdr:row>
      <xdr:rowOff>104775</xdr:rowOff>
    </xdr:to>
    <xdr:sp macro="" textlink="">
      <xdr:nvSpPr>
        <xdr:cNvPr id="67" name="Rechteck 66"/>
        <xdr:cNvSpPr/>
      </xdr:nvSpPr>
      <xdr:spPr>
        <a:xfrm>
          <a:off x="3048000" y="5832475"/>
          <a:ext cx="1714500" cy="3492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support service</a:t>
          </a:r>
        </a:p>
      </xdr:txBody>
    </xdr:sp>
    <xdr:clientData/>
  </xdr:twoCellAnchor>
  <xdr:twoCellAnchor>
    <xdr:from>
      <xdr:col>9</xdr:col>
      <xdr:colOff>0</xdr:colOff>
      <xdr:row>31</xdr:row>
      <xdr:rowOff>104775</xdr:rowOff>
    </xdr:from>
    <xdr:to>
      <xdr:col>11</xdr:col>
      <xdr:colOff>190500</xdr:colOff>
      <xdr:row>33</xdr:row>
      <xdr:rowOff>85725</xdr:rowOff>
    </xdr:to>
    <xdr:sp macro="" textlink="">
      <xdr:nvSpPr>
        <xdr:cNvPr id="68" name="Rechteck 67"/>
        <xdr:cNvSpPr/>
      </xdr:nvSpPr>
      <xdr:spPr>
        <a:xfrm>
          <a:off x="762000" y="5813425"/>
          <a:ext cx="1714500" cy="3492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support service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11</xdr:col>
      <xdr:colOff>190500</xdr:colOff>
      <xdr:row>2</xdr:row>
      <xdr:rowOff>171450</xdr:rowOff>
    </xdr:to>
    <xdr:sp macro="" textlink="">
      <xdr:nvSpPr>
        <xdr:cNvPr id="69" name="Rechteck 68"/>
        <xdr:cNvSpPr/>
      </xdr:nvSpPr>
      <xdr:spPr>
        <a:xfrm>
          <a:off x="762000" y="184150"/>
          <a:ext cx="1714500" cy="3556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600" b="1"/>
            <a:t>Investor</a:t>
          </a:r>
        </a:p>
      </xdr:txBody>
    </xdr:sp>
    <xdr:clientData/>
  </xdr:twoCellAnchor>
  <xdr:twoCellAnchor>
    <xdr:from>
      <xdr:col>11</xdr:col>
      <xdr:colOff>730250</xdr:colOff>
      <xdr:row>1</xdr:row>
      <xdr:rowOff>0</xdr:rowOff>
    </xdr:from>
    <xdr:to>
      <xdr:col>14</xdr:col>
      <xdr:colOff>158750</xdr:colOff>
      <xdr:row>4</xdr:row>
      <xdr:rowOff>76200</xdr:rowOff>
    </xdr:to>
    <xdr:sp macro="" textlink="">
      <xdr:nvSpPr>
        <xdr:cNvPr id="70" name="Rechteck 69"/>
        <xdr:cNvSpPr/>
      </xdr:nvSpPr>
      <xdr:spPr>
        <a:xfrm>
          <a:off x="9112250" y="184150"/>
          <a:ext cx="1714500" cy="6286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600" b="1"/>
            <a:t>G</a:t>
          </a:r>
          <a:r>
            <a:rPr lang="de-DE" sz="1600" b="0"/>
            <a:t>ENERAL</a:t>
          </a:r>
          <a:r>
            <a:rPr lang="de-DE" sz="1600" b="0" baseline="0"/>
            <a:t> CONTRACTOR</a:t>
          </a:r>
          <a:endParaRPr lang="de-DE" sz="1600" b="0"/>
        </a:p>
      </xdr:txBody>
    </xdr:sp>
    <xdr:clientData/>
  </xdr:twoCellAnchor>
  <xdr:twoCellAnchor>
    <xdr:from>
      <xdr:col>12</xdr:col>
      <xdr:colOff>76200</xdr:colOff>
      <xdr:row>12</xdr:row>
      <xdr:rowOff>85725</xdr:rowOff>
    </xdr:from>
    <xdr:to>
      <xdr:col>14</xdr:col>
      <xdr:colOff>266700</xdr:colOff>
      <xdr:row>14</xdr:row>
      <xdr:rowOff>66675</xdr:rowOff>
    </xdr:to>
    <xdr:sp macro="" textlink="">
      <xdr:nvSpPr>
        <xdr:cNvPr id="71" name="Rechteck 70"/>
        <xdr:cNvSpPr/>
      </xdr:nvSpPr>
      <xdr:spPr>
        <a:xfrm>
          <a:off x="3124200" y="2295525"/>
          <a:ext cx="1714500" cy="3492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offer</a:t>
          </a:r>
        </a:p>
      </xdr:txBody>
    </xdr:sp>
    <xdr:clientData/>
  </xdr:twoCellAnchor>
  <xdr:twoCellAnchor>
    <xdr:from>
      <xdr:col>12</xdr:col>
      <xdr:colOff>219075</xdr:colOff>
      <xdr:row>11</xdr:row>
      <xdr:rowOff>85725</xdr:rowOff>
    </xdr:from>
    <xdr:to>
      <xdr:col>14</xdr:col>
      <xdr:colOff>409575</xdr:colOff>
      <xdr:row>13</xdr:row>
      <xdr:rowOff>66675</xdr:rowOff>
    </xdr:to>
    <xdr:sp macro="" textlink="">
      <xdr:nvSpPr>
        <xdr:cNvPr id="72" name="Rechteck 71"/>
        <xdr:cNvSpPr/>
      </xdr:nvSpPr>
      <xdr:spPr>
        <a:xfrm>
          <a:off x="3267075" y="2111375"/>
          <a:ext cx="1714500" cy="3492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offer</a:t>
          </a:r>
        </a:p>
      </xdr:txBody>
    </xdr:sp>
    <xdr:clientData/>
  </xdr:twoCellAnchor>
  <xdr:twoCellAnchor>
    <xdr:from>
      <xdr:col>10</xdr:col>
      <xdr:colOff>76200</xdr:colOff>
      <xdr:row>6</xdr:row>
      <xdr:rowOff>47625</xdr:rowOff>
    </xdr:from>
    <xdr:to>
      <xdr:col>10</xdr:col>
      <xdr:colOff>161925</xdr:colOff>
      <xdr:row>7</xdr:row>
      <xdr:rowOff>19050</xdr:rowOff>
    </xdr:to>
    <xdr:sp macro="" textlink="">
      <xdr:nvSpPr>
        <xdr:cNvPr id="73" name="Pfeil nach unten 72"/>
        <xdr:cNvSpPr/>
      </xdr:nvSpPr>
      <xdr:spPr>
        <a:xfrm>
          <a:off x="1600200" y="1152525"/>
          <a:ext cx="85725" cy="1555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66675</xdr:colOff>
      <xdr:row>9</xdr:row>
      <xdr:rowOff>133350</xdr:rowOff>
    </xdr:from>
    <xdr:to>
      <xdr:col>10</xdr:col>
      <xdr:colOff>152400</xdr:colOff>
      <xdr:row>10</xdr:row>
      <xdr:rowOff>104775</xdr:rowOff>
    </xdr:to>
    <xdr:sp macro="" textlink="">
      <xdr:nvSpPr>
        <xdr:cNvPr id="74" name="Pfeil nach unten 73"/>
        <xdr:cNvSpPr/>
      </xdr:nvSpPr>
      <xdr:spPr>
        <a:xfrm>
          <a:off x="1590675" y="1790700"/>
          <a:ext cx="85725" cy="1555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247651</xdr:colOff>
      <xdr:row>11</xdr:row>
      <xdr:rowOff>180974</xdr:rowOff>
    </xdr:from>
    <xdr:to>
      <xdr:col>11</xdr:col>
      <xdr:colOff>628651</xdr:colOff>
      <xdr:row>12</xdr:row>
      <xdr:rowOff>85724</xdr:rowOff>
    </xdr:to>
    <xdr:sp macro="" textlink="">
      <xdr:nvSpPr>
        <xdr:cNvPr id="75" name="Pfeil nach unten 74"/>
        <xdr:cNvSpPr/>
      </xdr:nvSpPr>
      <xdr:spPr>
        <a:xfrm rot="-3600000">
          <a:off x="2679701" y="2060574"/>
          <a:ext cx="88900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276226</xdr:colOff>
      <xdr:row>15</xdr:row>
      <xdr:rowOff>38101</xdr:rowOff>
    </xdr:from>
    <xdr:to>
      <xdr:col>11</xdr:col>
      <xdr:colOff>657226</xdr:colOff>
      <xdr:row>15</xdr:row>
      <xdr:rowOff>133351</xdr:rowOff>
    </xdr:to>
    <xdr:sp macro="" textlink="">
      <xdr:nvSpPr>
        <xdr:cNvPr id="76" name="Pfeil nach unten 75"/>
        <xdr:cNvSpPr/>
      </xdr:nvSpPr>
      <xdr:spPr>
        <a:xfrm rot="3600000">
          <a:off x="2705101" y="2657476"/>
          <a:ext cx="95250" cy="381000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276224</xdr:colOff>
      <xdr:row>17</xdr:row>
      <xdr:rowOff>133351</xdr:rowOff>
    </xdr:from>
    <xdr:to>
      <xdr:col>11</xdr:col>
      <xdr:colOff>657224</xdr:colOff>
      <xdr:row>18</xdr:row>
      <xdr:rowOff>38101</xdr:rowOff>
    </xdr:to>
    <xdr:sp macro="" textlink="">
      <xdr:nvSpPr>
        <xdr:cNvPr id="77" name="Pfeil nach unten 76"/>
        <xdr:cNvSpPr/>
      </xdr:nvSpPr>
      <xdr:spPr>
        <a:xfrm rot="-3600000">
          <a:off x="2708274" y="3117851"/>
          <a:ext cx="88900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66675</xdr:colOff>
      <xdr:row>20</xdr:row>
      <xdr:rowOff>38100</xdr:rowOff>
    </xdr:from>
    <xdr:to>
      <xdr:col>13</xdr:col>
      <xdr:colOff>152400</xdr:colOff>
      <xdr:row>21</xdr:row>
      <xdr:rowOff>9525</xdr:rowOff>
    </xdr:to>
    <xdr:sp macro="" textlink="">
      <xdr:nvSpPr>
        <xdr:cNvPr id="78" name="Pfeil nach unten 77"/>
        <xdr:cNvSpPr/>
      </xdr:nvSpPr>
      <xdr:spPr>
        <a:xfrm>
          <a:off x="3876675" y="3721100"/>
          <a:ext cx="85725" cy="155575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66675</xdr:colOff>
      <xdr:row>23</xdr:row>
      <xdr:rowOff>114300</xdr:rowOff>
    </xdr:from>
    <xdr:to>
      <xdr:col>13</xdr:col>
      <xdr:colOff>152400</xdr:colOff>
      <xdr:row>24</xdr:row>
      <xdr:rowOff>85725</xdr:rowOff>
    </xdr:to>
    <xdr:sp macro="" textlink="">
      <xdr:nvSpPr>
        <xdr:cNvPr id="79" name="Pfeil nach unten 78"/>
        <xdr:cNvSpPr/>
      </xdr:nvSpPr>
      <xdr:spPr>
        <a:xfrm>
          <a:off x="3876675" y="4349750"/>
          <a:ext cx="85725" cy="155575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76200</xdr:colOff>
      <xdr:row>27</xdr:row>
      <xdr:rowOff>9525</xdr:rowOff>
    </xdr:from>
    <xdr:to>
      <xdr:col>13</xdr:col>
      <xdr:colOff>161925</xdr:colOff>
      <xdr:row>27</xdr:row>
      <xdr:rowOff>171450</xdr:rowOff>
    </xdr:to>
    <xdr:sp macro="" textlink="">
      <xdr:nvSpPr>
        <xdr:cNvPr id="80" name="Pfeil nach unten 79"/>
        <xdr:cNvSpPr/>
      </xdr:nvSpPr>
      <xdr:spPr>
        <a:xfrm>
          <a:off x="3886200" y="4981575"/>
          <a:ext cx="85725" cy="161925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76200</xdr:colOff>
      <xdr:row>30</xdr:row>
      <xdr:rowOff>85725</xdr:rowOff>
    </xdr:from>
    <xdr:to>
      <xdr:col>13</xdr:col>
      <xdr:colOff>161925</xdr:colOff>
      <xdr:row>31</xdr:row>
      <xdr:rowOff>57150</xdr:rowOff>
    </xdr:to>
    <xdr:sp macro="" textlink="">
      <xdr:nvSpPr>
        <xdr:cNvPr id="81" name="Pfeil nach unten 80"/>
        <xdr:cNvSpPr/>
      </xdr:nvSpPr>
      <xdr:spPr>
        <a:xfrm>
          <a:off x="3886200" y="5610225"/>
          <a:ext cx="85725" cy="155575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</xdr:row>
      <xdr:rowOff>0</xdr:rowOff>
    </xdr:from>
    <xdr:to>
      <xdr:col>6</xdr:col>
      <xdr:colOff>619125</xdr:colOff>
      <xdr:row>3</xdr:row>
      <xdr:rowOff>180975</xdr:rowOff>
    </xdr:to>
    <xdr:sp macro="" textlink="">
      <xdr:nvSpPr>
        <xdr:cNvPr id="2" name="Rechteck 1"/>
        <xdr:cNvSpPr/>
      </xdr:nvSpPr>
      <xdr:spPr>
        <a:xfrm>
          <a:off x="2428875" y="571500"/>
          <a:ext cx="2000250" cy="5619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PLANUNG LP 3-8</a:t>
          </a:r>
        </a:p>
      </xdr:txBody>
    </xdr:sp>
    <xdr:clientData/>
  </xdr:twoCellAnchor>
  <xdr:twoCellAnchor>
    <xdr:from>
      <xdr:col>2</xdr:col>
      <xdr:colOff>57150</xdr:colOff>
      <xdr:row>5</xdr:row>
      <xdr:rowOff>104775</xdr:rowOff>
    </xdr:from>
    <xdr:to>
      <xdr:col>3</xdr:col>
      <xdr:colOff>390525</xdr:colOff>
      <xdr:row>8</xdr:row>
      <xdr:rowOff>95250</xdr:rowOff>
    </xdr:to>
    <xdr:sp macro="" textlink="">
      <xdr:nvSpPr>
        <xdr:cNvPr id="3" name="Rechteck 2"/>
        <xdr:cNvSpPr/>
      </xdr:nvSpPr>
      <xdr:spPr>
        <a:xfrm>
          <a:off x="819150" y="1438275"/>
          <a:ext cx="1095375" cy="561975"/>
        </a:xfrm>
        <a:prstGeom prst="rect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Tiefbau</a:t>
          </a:r>
        </a:p>
      </xdr:txBody>
    </xdr:sp>
    <xdr:clientData/>
  </xdr:twoCellAnchor>
  <xdr:twoCellAnchor>
    <xdr:from>
      <xdr:col>4</xdr:col>
      <xdr:colOff>609600</xdr:colOff>
      <xdr:row>5</xdr:row>
      <xdr:rowOff>104775</xdr:rowOff>
    </xdr:from>
    <xdr:to>
      <xdr:col>6</xdr:col>
      <xdr:colOff>180975</xdr:colOff>
      <xdr:row>8</xdr:row>
      <xdr:rowOff>95250</xdr:rowOff>
    </xdr:to>
    <xdr:sp macro="" textlink="">
      <xdr:nvSpPr>
        <xdr:cNvPr id="4" name="Rechteck 3"/>
        <xdr:cNvSpPr/>
      </xdr:nvSpPr>
      <xdr:spPr>
        <a:xfrm>
          <a:off x="2895600" y="1438275"/>
          <a:ext cx="1095375" cy="5619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Hochbau</a:t>
          </a:r>
        </a:p>
      </xdr:txBody>
    </xdr:sp>
    <xdr:clientData/>
  </xdr:twoCellAnchor>
  <xdr:twoCellAnchor>
    <xdr:from>
      <xdr:col>7</xdr:col>
      <xdr:colOff>161925</xdr:colOff>
      <xdr:row>5</xdr:row>
      <xdr:rowOff>114300</xdr:rowOff>
    </xdr:from>
    <xdr:to>
      <xdr:col>10</xdr:col>
      <xdr:colOff>57150</xdr:colOff>
      <xdr:row>8</xdr:row>
      <xdr:rowOff>104775</xdr:rowOff>
    </xdr:to>
    <xdr:sp macro="" textlink="">
      <xdr:nvSpPr>
        <xdr:cNvPr id="7" name="Rechteck 6"/>
        <xdr:cNvSpPr/>
      </xdr:nvSpPr>
      <xdr:spPr>
        <a:xfrm>
          <a:off x="5495925" y="1447800"/>
          <a:ext cx="2181225" cy="561975"/>
        </a:xfrm>
        <a:prstGeom prst="rect">
          <a:avLst/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Maschinentechnik</a:t>
          </a:r>
        </a:p>
      </xdr:txBody>
    </xdr:sp>
    <xdr:clientData/>
  </xdr:twoCellAnchor>
  <xdr:twoCellAnchor>
    <xdr:from>
      <xdr:col>4</xdr:col>
      <xdr:colOff>600075</xdr:colOff>
      <xdr:row>10</xdr:row>
      <xdr:rowOff>9525</xdr:rowOff>
    </xdr:from>
    <xdr:to>
      <xdr:col>6</xdr:col>
      <xdr:colOff>171450</xdr:colOff>
      <xdr:row>13</xdr:row>
      <xdr:rowOff>0</xdr:rowOff>
    </xdr:to>
    <xdr:sp macro="" textlink="">
      <xdr:nvSpPr>
        <xdr:cNvPr id="8" name="Rechteck 7"/>
        <xdr:cNvSpPr/>
      </xdr:nvSpPr>
      <xdr:spPr>
        <a:xfrm>
          <a:off x="3648075" y="2295525"/>
          <a:ext cx="1095375" cy="5619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Statik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333375</xdr:colOff>
      <xdr:row>12</xdr:row>
      <xdr:rowOff>180975</xdr:rowOff>
    </xdr:to>
    <xdr:sp macro="" textlink="">
      <xdr:nvSpPr>
        <xdr:cNvPr id="9" name="Rechteck 8"/>
        <xdr:cNvSpPr/>
      </xdr:nvSpPr>
      <xdr:spPr>
        <a:xfrm>
          <a:off x="0" y="2286000"/>
          <a:ext cx="1095375" cy="561975"/>
        </a:xfrm>
        <a:prstGeom prst="rect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Erdbau</a:t>
          </a:r>
        </a:p>
      </xdr:txBody>
    </xdr:sp>
    <xdr:clientData/>
  </xdr:twoCellAnchor>
  <xdr:twoCellAnchor>
    <xdr:from>
      <xdr:col>1</xdr:col>
      <xdr:colOff>180975</xdr:colOff>
      <xdr:row>15</xdr:row>
      <xdr:rowOff>0</xdr:rowOff>
    </xdr:from>
    <xdr:to>
      <xdr:col>2</xdr:col>
      <xdr:colOff>514350</xdr:colOff>
      <xdr:row>17</xdr:row>
      <xdr:rowOff>180975</xdr:rowOff>
    </xdr:to>
    <xdr:sp macro="" textlink="">
      <xdr:nvSpPr>
        <xdr:cNvPr id="11" name="Rechteck 10"/>
        <xdr:cNvSpPr/>
      </xdr:nvSpPr>
      <xdr:spPr>
        <a:xfrm>
          <a:off x="180975" y="3238500"/>
          <a:ext cx="1095375" cy="561975"/>
        </a:xfrm>
        <a:prstGeom prst="rect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Ent-wässerung</a:t>
          </a:r>
        </a:p>
      </xdr:txBody>
    </xdr:sp>
    <xdr:clientData/>
  </xdr:twoCellAnchor>
  <xdr:twoCellAnchor>
    <xdr:from>
      <xdr:col>1</xdr:col>
      <xdr:colOff>590550</xdr:colOff>
      <xdr:row>20</xdr:row>
      <xdr:rowOff>0</xdr:rowOff>
    </xdr:from>
    <xdr:to>
      <xdr:col>3</xdr:col>
      <xdr:colOff>161925</xdr:colOff>
      <xdr:row>22</xdr:row>
      <xdr:rowOff>180975</xdr:rowOff>
    </xdr:to>
    <xdr:sp macro="" textlink="">
      <xdr:nvSpPr>
        <xdr:cNvPr id="13" name="Rechteck 12"/>
        <xdr:cNvSpPr/>
      </xdr:nvSpPr>
      <xdr:spPr>
        <a:xfrm>
          <a:off x="590550" y="4191000"/>
          <a:ext cx="1095375" cy="561975"/>
        </a:xfrm>
        <a:prstGeom prst="rect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Leitungs-bau</a:t>
          </a:r>
        </a:p>
      </xdr:txBody>
    </xdr:sp>
    <xdr:clientData/>
  </xdr:twoCellAnchor>
  <xdr:twoCellAnchor>
    <xdr:from>
      <xdr:col>4</xdr:col>
      <xdr:colOff>95250</xdr:colOff>
      <xdr:row>15</xdr:row>
      <xdr:rowOff>0</xdr:rowOff>
    </xdr:from>
    <xdr:to>
      <xdr:col>5</xdr:col>
      <xdr:colOff>428625</xdr:colOff>
      <xdr:row>17</xdr:row>
      <xdr:rowOff>180975</xdr:rowOff>
    </xdr:to>
    <xdr:sp macro="" textlink="">
      <xdr:nvSpPr>
        <xdr:cNvPr id="15" name="Rechteck 14"/>
        <xdr:cNvSpPr/>
      </xdr:nvSpPr>
      <xdr:spPr>
        <a:xfrm>
          <a:off x="3143250" y="3238500"/>
          <a:ext cx="1095375" cy="5619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Rohbau</a:t>
          </a:r>
        </a:p>
      </xdr:txBody>
    </xdr:sp>
    <xdr:clientData/>
  </xdr:twoCellAnchor>
  <xdr:twoCellAnchor>
    <xdr:from>
      <xdr:col>4</xdr:col>
      <xdr:colOff>409575</xdr:colOff>
      <xdr:row>20</xdr:row>
      <xdr:rowOff>0</xdr:rowOff>
    </xdr:from>
    <xdr:to>
      <xdr:col>5</xdr:col>
      <xdr:colOff>742950</xdr:colOff>
      <xdr:row>22</xdr:row>
      <xdr:rowOff>180975</xdr:rowOff>
    </xdr:to>
    <xdr:sp macro="" textlink="">
      <xdr:nvSpPr>
        <xdr:cNvPr id="16" name="Rechteck 15"/>
        <xdr:cNvSpPr/>
      </xdr:nvSpPr>
      <xdr:spPr>
        <a:xfrm>
          <a:off x="3457575" y="4191000"/>
          <a:ext cx="1095375" cy="5619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Ausbau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6</xdr:col>
      <xdr:colOff>333375</xdr:colOff>
      <xdr:row>27</xdr:row>
      <xdr:rowOff>180975</xdr:rowOff>
    </xdr:to>
    <xdr:sp macro="" textlink="">
      <xdr:nvSpPr>
        <xdr:cNvPr id="17" name="Rechteck 16"/>
        <xdr:cNvSpPr/>
      </xdr:nvSpPr>
      <xdr:spPr>
        <a:xfrm>
          <a:off x="3810000" y="5143500"/>
          <a:ext cx="1095375" cy="5619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TGA</a:t>
          </a:r>
        </a:p>
      </xdr:txBody>
    </xdr:sp>
    <xdr:clientData/>
  </xdr:twoCellAnchor>
  <xdr:twoCellAnchor>
    <xdr:from>
      <xdr:col>7</xdr:col>
      <xdr:colOff>9525</xdr:colOff>
      <xdr:row>10</xdr:row>
      <xdr:rowOff>95250</xdr:rowOff>
    </xdr:from>
    <xdr:to>
      <xdr:col>8</xdr:col>
      <xdr:colOff>342900</xdr:colOff>
      <xdr:row>13</xdr:row>
      <xdr:rowOff>85725</xdr:rowOff>
    </xdr:to>
    <xdr:sp macro="" textlink="">
      <xdr:nvSpPr>
        <xdr:cNvPr id="18" name="Rechteck 17"/>
        <xdr:cNvSpPr/>
      </xdr:nvSpPr>
      <xdr:spPr>
        <a:xfrm>
          <a:off x="5343525" y="2381250"/>
          <a:ext cx="1095375" cy="561975"/>
        </a:xfrm>
        <a:prstGeom prst="rect">
          <a:avLst/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Zer-kleinerer</a:t>
          </a:r>
        </a:p>
      </xdr:txBody>
    </xdr:sp>
    <xdr:clientData/>
  </xdr:twoCellAnchor>
  <xdr:twoCellAnchor>
    <xdr:from>
      <xdr:col>8</xdr:col>
      <xdr:colOff>133350</xdr:colOff>
      <xdr:row>28</xdr:row>
      <xdr:rowOff>57150</xdr:rowOff>
    </xdr:from>
    <xdr:to>
      <xdr:col>9</xdr:col>
      <xdr:colOff>466725</xdr:colOff>
      <xdr:row>31</xdr:row>
      <xdr:rowOff>47625</xdr:rowOff>
    </xdr:to>
    <xdr:sp macro="" textlink="">
      <xdr:nvSpPr>
        <xdr:cNvPr id="20" name="Rechteck 19"/>
        <xdr:cNvSpPr/>
      </xdr:nvSpPr>
      <xdr:spPr>
        <a:xfrm>
          <a:off x="6229350" y="5772150"/>
          <a:ext cx="1095375" cy="561975"/>
        </a:xfrm>
        <a:prstGeom prst="rect">
          <a:avLst/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Sortierer</a:t>
          </a:r>
        </a:p>
      </xdr:txBody>
    </xdr:sp>
    <xdr:clientData/>
  </xdr:twoCellAnchor>
  <xdr:twoCellAnchor>
    <xdr:from>
      <xdr:col>7</xdr:col>
      <xdr:colOff>342900</xdr:colOff>
      <xdr:row>20</xdr:row>
      <xdr:rowOff>9525</xdr:rowOff>
    </xdr:from>
    <xdr:to>
      <xdr:col>8</xdr:col>
      <xdr:colOff>676275</xdr:colOff>
      <xdr:row>23</xdr:row>
      <xdr:rowOff>0</xdr:rowOff>
    </xdr:to>
    <xdr:sp macro="" textlink="">
      <xdr:nvSpPr>
        <xdr:cNvPr id="22" name="Rechteck 21"/>
        <xdr:cNvSpPr/>
      </xdr:nvSpPr>
      <xdr:spPr>
        <a:xfrm>
          <a:off x="5676900" y="4200525"/>
          <a:ext cx="1095375" cy="561975"/>
        </a:xfrm>
        <a:prstGeom prst="rect">
          <a:avLst/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Klassierer</a:t>
          </a:r>
        </a:p>
      </xdr:txBody>
    </xdr:sp>
    <xdr:clientData/>
  </xdr:twoCellAnchor>
  <xdr:twoCellAnchor>
    <xdr:from>
      <xdr:col>7</xdr:col>
      <xdr:colOff>600075</xdr:colOff>
      <xdr:row>24</xdr:row>
      <xdr:rowOff>76200</xdr:rowOff>
    </xdr:from>
    <xdr:to>
      <xdr:col>9</xdr:col>
      <xdr:colOff>171450</xdr:colOff>
      <xdr:row>27</xdr:row>
      <xdr:rowOff>66675</xdr:rowOff>
    </xdr:to>
    <xdr:sp macro="" textlink="">
      <xdr:nvSpPr>
        <xdr:cNvPr id="25" name="Rechteck 24"/>
        <xdr:cNvSpPr/>
      </xdr:nvSpPr>
      <xdr:spPr>
        <a:xfrm>
          <a:off x="5934075" y="5029200"/>
          <a:ext cx="1095375" cy="561975"/>
        </a:xfrm>
        <a:prstGeom prst="rect">
          <a:avLst/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Förder-technik</a:t>
          </a:r>
        </a:p>
      </xdr:txBody>
    </xdr:sp>
    <xdr:clientData/>
  </xdr:twoCellAnchor>
  <xdr:twoCellAnchor>
    <xdr:from>
      <xdr:col>7</xdr:col>
      <xdr:colOff>171450</xdr:colOff>
      <xdr:row>15</xdr:row>
      <xdr:rowOff>57150</xdr:rowOff>
    </xdr:from>
    <xdr:to>
      <xdr:col>8</xdr:col>
      <xdr:colOff>504825</xdr:colOff>
      <xdr:row>18</xdr:row>
      <xdr:rowOff>47625</xdr:rowOff>
    </xdr:to>
    <xdr:sp macro="" textlink="">
      <xdr:nvSpPr>
        <xdr:cNvPr id="27" name="Rechteck 26"/>
        <xdr:cNvSpPr/>
      </xdr:nvSpPr>
      <xdr:spPr>
        <a:xfrm>
          <a:off x="5505450" y="3295650"/>
          <a:ext cx="1095375" cy="561975"/>
        </a:xfrm>
        <a:prstGeom prst="rect">
          <a:avLst/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Lufttechnik</a:t>
          </a:r>
        </a:p>
      </xdr:txBody>
    </xdr:sp>
    <xdr:clientData/>
  </xdr:twoCellAnchor>
  <xdr:twoCellAnchor>
    <xdr:from>
      <xdr:col>4</xdr:col>
      <xdr:colOff>0</xdr:colOff>
      <xdr:row>30</xdr:row>
      <xdr:rowOff>38100</xdr:rowOff>
    </xdr:from>
    <xdr:to>
      <xdr:col>5</xdr:col>
      <xdr:colOff>333375</xdr:colOff>
      <xdr:row>33</xdr:row>
      <xdr:rowOff>28575</xdr:rowOff>
    </xdr:to>
    <xdr:sp macro="" textlink="">
      <xdr:nvSpPr>
        <xdr:cNvPr id="28" name="Rechteck 27"/>
        <xdr:cNvSpPr/>
      </xdr:nvSpPr>
      <xdr:spPr>
        <a:xfrm>
          <a:off x="3048000" y="6134100"/>
          <a:ext cx="1095375" cy="561975"/>
        </a:xfrm>
        <a:prstGeom prst="rect">
          <a:avLst/>
        </a:prstGeom>
        <a:ln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Heizung</a:t>
          </a:r>
        </a:p>
      </xdr:txBody>
    </xdr:sp>
    <xdr:clientData/>
  </xdr:twoCellAnchor>
  <xdr:twoCellAnchor>
    <xdr:from>
      <xdr:col>4</xdr:col>
      <xdr:colOff>200025</xdr:colOff>
      <xdr:row>34</xdr:row>
      <xdr:rowOff>171450</xdr:rowOff>
    </xdr:from>
    <xdr:to>
      <xdr:col>5</xdr:col>
      <xdr:colOff>533400</xdr:colOff>
      <xdr:row>37</xdr:row>
      <xdr:rowOff>161925</xdr:rowOff>
    </xdr:to>
    <xdr:sp macro="" textlink="">
      <xdr:nvSpPr>
        <xdr:cNvPr id="30" name="Rechteck 29"/>
        <xdr:cNvSpPr/>
      </xdr:nvSpPr>
      <xdr:spPr>
        <a:xfrm>
          <a:off x="3248025" y="7029450"/>
          <a:ext cx="1095375" cy="561975"/>
        </a:xfrm>
        <a:prstGeom prst="rect">
          <a:avLst/>
        </a:prstGeom>
        <a:ln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Lüftung</a:t>
          </a:r>
        </a:p>
      </xdr:txBody>
    </xdr:sp>
    <xdr:clientData/>
  </xdr:twoCellAnchor>
  <xdr:twoCellAnchor>
    <xdr:from>
      <xdr:col>4</xdr:col>
      <xdr:colOff>371475</xdr:colOff>
      <xdr:row>39</xdr:row>
      <xdr:rowOff>133350</xdr:rowOff>
    </xdr:from>
    <xdr:to>
      <xdr:col>5</xdr:col>
      <xdr:colOff>704850</xdr:colOff>
      <xdr:row>42</xdr:row>
      <xdr:rowOff>123825</xdr:rowOff>
    </xdr:to>
    <xdr:sp macro="" textlink="">
      <xdr:nvSpPr>
        <xdr:cNvPr id="31" name="Rechteck 30"/>
        <xdr:cNvSpPr/>
      </xdr:nvSpPr>
      <xdr:spPr>
        <a:xfrm>
          <a:off x="3419475" y="7943850"/>
          <a:ext cx="1095375" cy="561975"/>
        </a:xfrm>
        <a:prstGeom prst="rect">
          <a:avLst/>
        </a:prstGeom>
        <a:ln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Sanitär</a:t>
          </a:r>
        </a:p>
      </xdr:txBody>
    </xdr:sp>
    <xdr:clientData/>
  </xdr:twoCellAnchor>
  <xdr:twoCellAnchor>
    <xdr:from>
      <xdr:col>4</xdr:col>
      <xdr:colOff>600075</xdr:colOff>
      <xdr:row>43</xdr:row>
      <xdr:rowOff>161925</xdr:rowOff>
    </xdr:from>
    <xdr:to>
      <xdr:col>6</xdr:col>
      <xdr:colOff>171450</xdr:colOff>
      <xdr:row>46</xdr:row>
      <xdr:rowOff>152400</xdr:rowOff>
    </xdr:to>
    <xdr:sp macro="" textlink="">
      <xdr:nvSpPr>
        <xdr:cNvPr id="32" name="Rechteck 31"/>
        <xdr:cNvSpPr/>
      </xdr:nvSpPr>
      <xdr:spPr>
        <a:xfrm>
          <a:off x="3648075" y="8734425"/>
          <a:ext cx="1095375" cy="561975"/>
        </a:xfrm>
        <a:prstGeom prst="rect">
          <a:avLst/>
        </a:prstGeom>
        <a:ln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Elektro</a:t>
          </a:r>
        </a:p>
      </xdr:txBody>
    </xdr:sp>
    <xdr:clientData/>
  </xdr:twoCellAnchor>
  <xdr:twoCellAnchor>
    <xdr:from>
      <xdr:col>5</xdr:col>
      <xdr:colOff>114300</xdr:colOff>
      <xdr:row>47</xdr:row>
      <xdr:rowOff>180975</xdr:rowOff>
    </xdr:from>
    <xdr:to>
      <xdr:col>6</xdr:col>
      <xdr:colOff>447675</xdr:colOff>
      <xdr:row>50</xdr:row>
      <xdr:rowOff>171450</xdr:rowOff>
    </xdr:to>
    <xdr:sp macro="" textlink="">
      <xdr:nvSpPr>
        <xdr:cNvPr id="33" name="Rechteck 32"/>
        <xdr:cNvSpPr/>
      </xdr:nvSpPr>
      <xdr:spPr>
        <a:xfrm>
          <a:off x="3924300" y="9515475"/>
          <a:ext cx="1095375" cy="561975"/>
        </a:xfrm>
        <a:prstGeom prst="rect">
          <a:avLst/>
        </a:prstGeom>
        <a:ln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Brand-schutz</a:t>
          </a:r>
        </a:p>
      </xdr:txBody>
    </xdr:sp>
    <xdr:clientData/>
  </xdr:twoCellAnchor>
  <xdr:twoCellAnchor>
    <xdr:from>
      <xdr:col>7</xdr:col>
      <xdr:colOff>428625</xdr:colOff>
      <xdr:row>33</xdr:row>
      <xdr:rowOff>38100</xdr:rowOff>
    </xdr:from>
    <xdr:to>
      <xdr:col>9</xdr:col>
      <xdr:colOff>0</xdr:colOff>
      <xdr:row>36</xdr:row>
      <xdr:rowOff>28575</xdr:rowOff>
    </xdr:to>
    <xdr:sp macro="" textlink="">
      <xdr:nvSpPr>
        <xdr:cNvPr id="34" name="Rechteck 33"/>
        <xdr:cNvSpPr/>
      </xdr:nvSpPr>
      <xdr:spPr>
        <a:xfrm>
          <a:off x="5762625" y="6705600"/>
          <a:ext cx="1095375" cy="561975"/>
        </a:xfrm>
        <a:prstGeom prst="rect">
          <a:avLst/>
        </a:prstGeom>
        <a:ln>
          <a:solidFill>
            <a:schemeClr val="accent3">
              <a:lumMod val="50000"/>
            </a:schemeClr>
          </a:solidFill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Sensor-technik</a:t>
          </a:r>
        </a:p>
      </xdr:txBody>
    </xdr:sp>
    <xdr:clientData/>
  </xdr:twoCellAnchor>
  <xdr:twoCellAnchor>
    <xdr:from>
      <xdr:col>7</xdr:col>
      <xdr:colOff>704850</xdr:colOff>
      <xdr:row>38</xdr:row>
      <xdr:rowOff>38100</xdr:rowOff>
    </xdr:from>
    <xdr:to>
      <xdr:col>9</xdr:col>
      <xdr:colOff>276225</xdr:colOff>
      <xdr:row>41</xdr:row>
      <xdr:rowOff>28575</xdr:rowOff>
    </xdr:to>
    <xdr:sp macro="" textlink="">
      <xdr:nvSpPr>
        <xdr:cNvPr id="35" name="Rechteck 34"/>
        <xdr:cNvSpPr/>
      </xdr:nvSpPr>
      <xdr:spPr>
        <a:xfrm>
          <a:off x="6038850" y="7658100"/>
          <a:ext cx="1095375" cy="561975"/>
        </a:xfrm>
        <a:prstGeom prst="rect">
          <a:avLst/>
        </a:prstGeom>
        <a:ln>
          <a:solidFill>
            <a:schemeClr val="accent3">
              <a:lumMod val="50000"/>
            </a:schemeClr>
          </a:solidFill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Magnet-scheider</a:t>
          </a:r>
        </a:p>
      </xdr:txBody>
    </xdr:sp>
    <xdr:clientData/>
  </xdr:twoCellAnchor>
  <xdr:twoCellAnchor>
    <xdr:from>
      <xdr:col>8</xdr:col>
      <xdr:colOff>152400</xdr:colOff>
      <xdr:row>42</xdr:row>
      <xdr:rowOff>152400</xdr:rowOff>
    </xdr:from>
    <xdr:to>
      <xdr:col>9</xdr:col>
      <xdr:colOff>485775</xdr:colOff>
      <xdr:row>45</xdr:row>
      <xdr:rowOff>142875</xdr:rowOff>
    </xdr:to>
    <xdr:sp macro="" textlink="">
      <xdr:nvSpPr>
        <xdr:cNvPr id="37" name="Rechteck 36"/>
        <xdr:cNvSpPr/>
      </xdr:nvSpPr>
      <xdr:spPr>
        <a:xfrm>
          <a:off x="6248400" y="8534400"/>
          <a:ext cx="1095375" cy="561975"/>
        </a:xfrm>
        <a:prstGeom prst="rect">
          <a:avLst/>
        </a:prstGeom>
        <a:ln>
          <a:solidFill>
            <a:schemeClr val="accent3">
              <a:lumMod val="50000"/>
            </a:schemeClr>
          </a:solidFill>
          <a:prstDash val="sys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Wind-sichter</a:t>
          </a:r>
        </a:p>
      </xdr:txBody>
    </xdr:sp>
    <xdr:clientData/>
  </xdr:twoCellAnchor>
  <xdr:twoCellAnchor>
    <xdr:from>
      <xdr:col>2</xdr:col>
      <xdr:colOff>161925</xdr:colOff>
      <xdr:row>8</xdr:row>
      <xdr:rowOff>95250</xdr:rowOff>
    </xdr:from>
    <xdr:to>
      <xdr:col>2</xdr:col>
      <xdr:colOff>171450</xdr:colOff>
      <xdr:row>10</xdr:row>
      <xdr:rowOff>9525</xdr:rowOff>
    </xdr:to>
    <xdr:cxnSp macro="">
      <xdr:nvCxnSpPr>
        <xdr:cNvPr id="40" name="Gerade Verbindung mit Pfeil 39"/>
        <xdr:cNvCxnSpPr/>
      </xdr:nvCxnSpPr>
      <xdr:spPr>
        <a:xfrm flipH="1">
          <a:off x="1685925" y="2000250"/>
          <a:ext cx="9525" cy="295275"/>
        </a:xfrm>
        <a:prstGeom prst="straightConnector1">
          <a:avLst/>
        </a:prstGeom>
        <a:ln w="25400">
          <a:solidFill>
            <a:schemeClr val="accent6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8</xdr:row>
      <xdr:rowOff>123825</xdr:rowOff>
    </xdr:from>
    <xdr:to>
      <xdr:col>2</xdr:col>
      <xdr:colOff>428625</xdr:colOff>
      <xdr:row>14</xdr:row>
      <xdr:rowOff>161925</xdr:rowOff>
    </xdr:to>
    <xdr:cxnSp macro="">
      <xdr:nvCxnSpPr>
        <xdr:cNvPr id="46" name="Gerade Verbindung mit Pfeil 45"/>
        <xdr:cNvCxnSpPr/>
      </xdr:nvCxnSpPr>
      <xdr:spPr>
        <a:xfrm flipH="1">
          <a:off x="1943100" y="2028825"/>
          <a:ext cx="9525" cy="1181100"/>
        </a:xfrm>
        <a:prstGeom prst="straightConnector1">
          <a:avLst/>
        </a:prstGeom>
        <a:ln w="25400">
          <a:solidFill>
            <a:schemeClr val="accent6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714375</xdr:colOff>
      <xdr:row>8</xdr:row>
      <xdr:rowOff>142875</xdr:rowOff>
    </xdr:from>
    <xdr:to>
      <xdr:col>2</xdr:col>
      <xdr:colOff>733426</xdr:colOff>
      <xdr:row>19</xdr:row>
      <xdr:rowOff>142875</xdr:rowOff>
    </xdr:to>
    <xdr:cxnSp macro="">
      <xdr:nvCxnSpPr>
        <xdr:cNvPr id="48" name="Gerade Verbindung mit Pfeil 47"/>
        <xdr:cNvCxnSpPr/>
      </xdr:nvCxnSpPr>
      <xdr:spPr>
        <a:xfrm flipH="1">
          <a:off x="2238375" y="2047875"/>
          <a:ext cx="19051" cy="2095500"/>
        </a:xfrm>
        <a:prstGeom prst="straightConnector1">
          <a:avLst/>
        </a:prstGeom>
        <a:ln w="25400">
          <a:solidFill>
            <a:schemeClr val="accent6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314325</xdr:colOff>
      <xdr:row>13</xdr:row>
      <xdr:rowOff>57150</xdr:rowOff>
    </xdr:from>
    <xdr:to>
      <xdr:col>5</xdr:col>
      <xdr:colOff>323850</xdr:colOff>
      <xdr:row>14</xdr:row>
      <xdr:rowOff>161925</xdr:rowOff>
    </xdr:to>
    <xdr:cxnSp macro="">
      <xdr:nvCxnSpPr>
        <xdr:cNvPr id="54" name="Gerade Verbindung mit Pfeil 53"/>
        <xdr:cNvCxnSpPr/>
      </xdr:nvCxnSpPr>
      <xdr:spPr>
        <a:xfrm flipH="1">
          <a:off x="4124325" y="2914650"/>
          <a:ext cx="9525" cy="295275"/>
        </a:xfrm>
        <a:prstGeom prst="straightConnector1">
          <a:avLst/>
        </a:prstGeom>
        <a:ln w="254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571500</xdr:colOff>
      <xdr:row>13</xdr:row>
      <xdr:rowOff>85725</xdr:rowOff>
    </xdr:from>
    <xdr:to>
      <xdr:col>5</xdr:col>
      <xdr:colOff>581025</xdr:colOff>
      <xdr:row>19</xdr:row>
      <xdr:rowOff>123825</xdr:rowOff>
    </xdr:to>
    <xdr:cxnSp macro="">
      <xdr:nvCxnSpPr>
        <xdr:cNvPr id="55" name="Gerade Verbindung mit Pfeil 54"/>
        <xdr:cNvCxnSpPr/>
      </xdr:nvCxnSpPr>
      <xdr:spPr>
        <a:xfrm flipH="1">
          <a:off x="4381500" y="2943225"/>
          <a:ext cx="9525" cy="1181100"/>
        </a:xfrm>
        <a:prstGeom prst="straightConnector1">
          <a:avLst/>
        </a:prstGeom>
        <a:ln w="254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13</xdr:row>
      <xdr:rowOff>104775</xdr:rowOff>
    </xdr:from>
    <xdr:to>
      <xdr:col>6</xdr:col>
      <xdr:colOff>123826</xdr:colOff>
      <xdr:row>24</xdr:row>
      <xdr:rowOff>104775</xdr:rowOff>
    </xdr:to>
    <xdr:cxnSp macro="">
      <xdr:nvCxnSpPr>
        <xdr:cNvPr id="56" name="Gerade Verbindung mit Pfeil 55"/>
        <xdr:cNvCxnSpPr/>
      </xdr:nvCxnSpPr>
      <xdr:spPr>
        <a:xfrm flipH="1">
          <a:off x="4676775" y="2962275"/>
          <a:ext cx="19051" cy="2095500"/>
        </a:xfrm>
        <a:prstGeom prst="straightConnector1">
          <a:avLst/>
        </a:prstGeom>
        <a:ln w="254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209550</xdr:colOff>
      <xdr:row>28</xdr:row>
      <xdr:rowOff>57150</xdr:rowOff>
    </xdr:from>
    <xdr:to>
      <xdr:col>5</xdr:col>
      <xdr:colOff>219075</xdr:colOff>
      <xdr:row>29</xdr:row>
      <xdr:rowOff>161925</xdr:rowOff>
    </xdr:to>
    <xdr:cxnSp macro="">
      <xdr:nvCxnSpPr>
        <xdr:cNvPr id="57" name="Gerade Verbindung mit Pfeil 56"/>
        <xdr:cNvCxnSpPr/>
      </xdr:nvCxnSpPr>
      <xdr:spPr>
        <a:xfrm flipH="1">
          <a:off x="4019550" y="5772150"/>
          <a:ext cx="9525" cy="295275"/>
        </a:xfrm>
        <a:prstGeom prst="straightConnector1">
          <a:avLst/>
        </a:prstGeom>
        <a:ln w="254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466725</xdr:colOff>
      <xdr:row>28</xdr:row>
      <xdr:rowOff>85725</xdr:rowOff>
    </xdr:from>
    <xdr:to>
      <xdr:col>5</xdr:col>
      <xdr:colOff>476250</xdr:colOff>
      <xdr:row>34</xdr:row>
      <xdr:rowOff>123825</xdr:rowOff>
    </xdr:to>
    <xdr:cxnSp macro="">
      <xdr:nvCxnSpPr>
        <xdr:cNvPr id="58" name="Gerade Verbindung mit Pfeil 57"/>
        <xdr:cNvCxnSpPr/>
      </xdr:nvCxnSpPr>
      <xdr:spPr>
        <a:xfrm flipH="1">
          <a:off x="4276725" y="5800725"/>
          <a:ext cx="9525" cy="1181100"/>
        </a:xfrm>
        <a:prstGeom prst="straightConnector1">
          <a:avLst/>
        </a:prstGeom>
        <a:ln w="254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28</xdr:row>
      <xdr:rowOff>66675</xdr:rowOff>
    </xdr:from>
    <xdr:to>
      <xdr:col>5</xdr:col>
      <xdr:colOff>666751</xdr:colOff>
      <xdr:row>39</xdr:row>
      <xdr:rowOff>66675</xdr:rowOff>
    </xdr:to>
    <xdr:cxnSp macro="">
      <xdr:nvCxnSpPr>
        <xdr:cNvPr id="59" name="Gerade Verbindung mit Pfeil 58"/>
        <xdr:cNvCxnSpPr/>
      </xdr:nvCxnSpPr>
      <xdr:spPr>
        <a:xfrm flipH="1">
          <a:off x="4457700" y="5781675"/>
          <a:ext cx="19051" cy="2095500"/>
        </a:xfrm>
        <a:prstGeom prst="straightConnector1">
          <a:avLst/>
        </a:prstGeom>
        <a:ln w="254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28</xdr:row>
      <xdr:rowOff>57150</xdr:rowOff>
    </xdr:from>
    <xdr:to>
      <xdr:col>6</xdr:col>
      <xdr:colOff>114302</xdr:colOff>
      <xdr:row>43</xdr:row>
      <xdr:rowOff>85725</xdr:rowOff>
    </xdr:to>
    <xdr:cxnSp macro="">
      <xdr:nvCxnSpPr>
        <xdr:cNvPr id="60" name="Gerade Verbindung mit Pfeil 59"/>
        <xdr:cNvCxnSpPr/>
      </xdr:nvCxnSpPr>
      <xdr:spPr>
        <a:xfrm flipH="1">
          <a:off x="4657725" y="5772150"/>
          <a:ext cx="28577" cy="2886075"/>
        </a:xfrm>
        <a:prstGeom prst="straightConnector1">
          <a:avLst/>
        </a:prstGeom>
        <a:ln w="254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28</xdr:row>
      <xdr:rowOff>85725</xdr:rowOff>
    </xdr:from>
    <xdr:to>
      <xdr:col>6</xdr:col>
      <xdr:colOff>276228</xdr:colOff>
      <xdr:row>47</xdr:row>
      <xdr:rowOff>142875</xdr:rowOff>
    </xdr:to>
    <xdr:cxnSp macro="">
      <xdr:nvCxnSpPr>
        <xdr:cNvPr id="62" name="Gerade Verbindung mit Pfeil 61"/>
        <xdr:cNvCxnSpPr/>
      </xdr:nvCxnSpPr>
      <xdr:spPr>
        <a:xfrm flipH="1">
          <a:off x="4819650" y="5800725"/>
          <a:ext cx="28578" cy="3676650"/>
        </a:xfrm>
        <a:prstGeom prst="straightConnector1">
          <a:avLst/>
        </a:prstGeom>
        <a:ln w="254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8</xdr:row>
      <xdr:rowOff>114300</xdr:rowOff>
    </xdr:from>
    <xdr:to>
      <xdr:col>5</xdr:col>
      <xdr:colOff>438150</xdr:colOff>
      <xdr:row>10</xdr:row>
      <xdr:rowOff>28575</xdr:rowOff>
    </xdr:to>
    <xdr:cxnSp macro="">
      <xdr:nvCxnSpPr>
        <xdr:cNvPr id="65" name="Gerade Verbindung mit Pfeil 64"/>
        <xdr:cNvCxnSpPr/>
      </xdr:nvCxnSpPr>
      <xdr:spPr>
        <a:xfrm flipH="1">
          <a:off x="4238625" y="2019300"/>
          <a:ext cx="9525" cy="295275"/>
        </a:xfrm>
        <a:prstGeom prst="straightConnector1">
          <a:avLst/>
        </a:prstGeom>
        <a:ln w="25400">
          <a:solidFill>
            <a:schemeClr val="accent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8</xdr:row>
      <xdr:rowOff>152400</xdr:rowOff>
    </xdr:from>
    <xdr:to>
      <xdr:col>8</xdr:col>
      <xdr:colOff>161925</xdr:colOff>
      <xdr:row>10</xdr:row>
      <xdr:rowOff>66675</xdr:rowOff>
    </xdr:to>
    <xdr:cxnSp macro="">
      <xdr:nvCxnSpPr>
        <xdr:cNvPr id="69" name="Gerade Verbindung mit Pfeil 68"/>
        <xdr:cNvCxnSpPr/>
      </xdr:nvCxnSpPr>
      <xdr:spPr>
        <a:xfrm flipH="1">
          <a:off x="6248400" y="2057400"/>
          <a:ext cx="9525" cy="295275"/>
        </a:xfrm>
        <a:prstGeom prst="straightConnector1">
          <a:avLst/>
        </a:prstGeom>
        <a:ln w="2540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8</xdr:row>
      <xdr:rowOff>180975</xdr:rowOff>
    </xdr:from>
    <xdr:to>
      <xdr:col>8</xdr:col>
      <xdr:colOff>419100</xdr:colOff>
      <xdr:row>15</xdr:row>
      <xdr:rowOff>28575</xdr:rowOff>
    </xdr:to>
    <xdr:cxnSp macro="">
      <xdr:nvCxnSpPr>
        <xdr:cNvPr id="70" name="Gerade Verbindung mit Pfeil 69"/>
        <xdr:cNvCxnSpPr/>
      </xdr:nvCxnSpPr>
      <xdr:spPr>
        <a:xfrm flipH="1">
          <a:off x="6505575" y="2085975"/>
          <a:ext cx="9525" cy="1181100"/>
        </a:xfrm>
        <a:prstGeom prst="straightConnector1">
          <a:avLst/>
        </a:prstGeom>
        <a:ln w="2540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609600</xdr:colOff>
      <xdr:row>8</xdr:row>
      <xdr:rowOff>171450</xdr:rowOff>
    </xdr:from>
    <xdr:to>
      <xdr:col>8</xdr:col>
      <xdr:colOff>628651</xdr:colOff>
      <xdr:row>19</xdr:row>
      <xdr:rowOff>171450</xdr:rowOff>
    </xdr:to>
    <xdr:cxnSp macro="">
      <xdr:nvCxnSpPr>
        <xdr:cNvPr id="71" name="Gerade Verbindung mit Pfeil 70"/>
        <xdr:cNvCxnSpPr/>
      </xdr:nvCxnSpPr>
      <xdr:spPr>
        <a:xfrm flipH="1">
          <a:off x="6705600" y="2076450"/>
          <a:ext cx="19051" cy="2095500"/>
        </a:xfrm>
        <a:prstGeom prst="straightConnector1">
          <a:avLst/>
        </a:prstGeom>
        <a:ln w="2540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9</xdr:row>
      <xdr:rowOff>0</xdr:rowOff>
    </xdr:from>
    <xdr:to>
      <xdr:col>9</xdr:col>
      <xdr:colOff>104777</xdr:colOff>
      <xdr:row>24</xdr:row>
      <xdr:rowOff>19050</xdr:rowOff>
    </xdr:to>
    <xdr:cxnSp macro="">
      <xdr:nvCxnSpPr>
        <xdr:cNvPr id="72" name="Gerade Verbindung mit Pfeil 71"/>
        <xdr:cNvCxnSpPr/>
      </xdr:nvCxnSpPr>
      <xdr:spPr>
        <a:xfrm flipH="1">
          <a:off x="6934200" y="2095500"/>
          <a:ext cx="28577" cy="2876550"/>
        </a:xfrm>
        <a:prstGeom prst="straightConnector1">
          <a:avLst/>
        </a:prstGeom>
        <a:ln w="2540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9</xdr:row>
      <xdr:rowOff>0</xdr:rowOff>
    </xdr:from>
    <xdr:to>
      <xdr:col>9</xdr:col>
      <xdr:colOff>333377</xdr:colOff>
      <xdr:row>27</xdr:row>
      <xdr:rowOff>180975</xdr:rowOff>
    </xdr:to>
    <xdr:cxnSp macro="">
      <xdr:nvCxnSpPr>
        <xdr:cNvPr id="75" name="Gerade Verbindung mit Pfeil 74"/>
        <xdr:cNvCxnSpPr/>
      </xdr:nvCxnSpPr>
      <xdr:spPr>
        <a:xfrm flipH="1">
          <a:off x="7153275" y="2095500"/>
          <a:ext cx="38102" cy="3609975"/>
        </a:xfrm>
        <a:prstGeom prst="straightConnector1">
          <a:avLst/>
        </a:prstGeom>
        <a:ln w="2540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31</xdr:row>
      <xdr:rowOff>76200</xdr:rowOff>
    </xdr:from>
    <xdr:to>
      <xdr:col>8</xdr:col>
      <xdr:colOff>666750</xdr:colOff>
      <xdr:row>32</xdr:row>
      <xdr:rowOff>180975</xdr:rowOff>
    </xdr:to>
    <xdr:cxnSp macro="">
      <xdr:nvCxnSpPr>
        <xdr:cNvPr id="81" name="Gerade Verbindung mit Pfeil 80"/>
        <xdr:cNvCxnSpPr/>
      </xdr:nvCxnSpPr>
      <xdr:spPr>
        <a:xfrm flipH="1">
          <a:off x="6753225" y="6362700"/>
          <a:ext cx="9525" cy="295275"/>
        </a:xfrm>
        <a:prstGeom prst="straightConnector1">
          <a:avLst/>
        </a:prstGeom>
        <a:ln w="2540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31</xdr:row>
      <xdr:rowOff>104775</xdr:rowOff>
    </xdr:from>
    <xdr:to>
      <xdr:col>9</xdr:col>
      <xdr:colOff>161925</xdr:colOff>
      <xdr:row>37</xdr:row>
      <xdr:rowOff>142875</xdr:rowOff>
    </xdr:to>
    <xdr:cxnSp macro="">
      <xdr:nvCxnSpPr>
        <xdr:cNvPr id="82" name="Gerade Verbindung mit Pfeil 81"/>
        <xdr:cNvCxnSpPr/>
      </xdr:nvCxnSpPr>
      <xdr:spPr>
        <a:xfrm flipH="1">
          <a:off x="7010400" y="6391275"/>
          <a:ext cx="9525" cy="1181100"/>
        </a:xfrm>
        <a:prstGeom prst="straightConnector1">
          <a:avLst/>
        </a:prstGeom>
        <a:ln w="2540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31</xdr:row>
      <xdr:rowOff>95250</xdr:rowOff>
    </xdr:from>
    <xdr:to>
      <xdr:col>9</xdr:col>
      <xdr:colOff>371476</xdr:colOff>
      <xdr:row>42</xdr:row>
      <xdr:rowOff>95250</xdr:rowOff>
    </xdr:to>
    <xdr:cxnSp macro="">
      <xdr:nvCxnSpPr>
        <xdr:cNvPr id="83" name="Gerade Verbindung mit Pfeil 82"/>
        <xdr:cNvCxnSpPr/>
      </xdr:nvCxnSpPr>
      <xdr:spPr>
        <a:xfrm flipH="1">
          <a:off x="7210425" y="6381750"/>
          <a:ext cx="19051" cy="2095500"/>
        </a:xfrm>
        <a:prstGeom prst="straightConnector1">
          <a:avLst/>
        </a:prstGeom>
        <a:ln w="2540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46</xdr:row>
      <xdr:rowOff>152400</xdr:rowOff>
    </xdr:from>
    <xdr:to>
      <xdr:col>10</xdr:col>
      <xdr:colOff>342900</xdr:colOff>
      <xdr:row>49</xdr:row>
      <xdr:rowOff>142875</xdr:rowOff>
    </xdr:to>
    <xdr:sp macro="" textlink="">
      <xdr:nvSpPr>
        <xdr:cNvPr id="84" name="Rechteck 83"/>
        <xdr:cNvSpPr/>
      </xdr:nvSpPr>
      <xdr:spPr>
        <a:xfrm>
          <a:off x="6867525" y="9296400"/>
          <a:ext cx="1095375" cy="561975"/>
        </a:xfrm>
        <a:prstGeom prst="rect">
          <a:avLst/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1400">
              <a:latin typeface="Arial" pitchFamily="34" charset="0"/>
              <a:cs typeface="Arial" pitchFamily="34" charset="0"/>
            </a:rPr>
            <a:t>Elektro-technik</a:t>
          </a:r>
        </a:p>
      </xdr:txBody>
    </xdr:sp>
    <xdr:clientData/>
  </xdr:twoCellAnchor>
  <xdr:twoCellAnchor>
    <xdr:from>
      <xdr:col>9</xdr:col>
      <xdr:colOff>676275</xdr:colOff>
      <xdr:row>8</xdr:row>
      <xdr:rowOff>171450</xdr:rowOff>
    </xdr:from>
    <xdr:to>
      <xdr:col>9</xdr:col>
      <xdr:colOff>695327</xdr:colOff>
      <xdr:row>46</xdr:row>
      <xdr:rowOff>38100</xdr:rowOff>
    </xdr:to>
    <xdr:cxnSp macro="">
      <xdr:nvCxnSpPr>
        <xdr:cNvPr id="86" name="Gerade Verbindung mit Pfeil 85"/>
        <xdr:cNvCxnSpPr/>
      </xdr:nvCxnSpPr>
      <xdr:spPr>
        <a:xfrm flipH="1">
          <a:off x="7534275" y="2076450"/>
          <a:ext cx="19052" cy="7105650"/>
        </a:xfrm>
        <a:prstGeom prst="straightConnector1">
          <a:avLst/>
        </a:prstGeom>
        <a:ln w="25400">
          <a:solidFill>
            <a:schemeClr val="accent3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244474</xdr:colOff>
      <xdr:row>25</xdr:row>
      <xdr:rowOff>34924</xdr:rowOff>
    </xdr:from>
    <xdr:to>
      <xdr:col>20</xdr:col>
      <xdr:colOff>196849</xdr:colOff>
      <xdr:row>41</xdr:row>
      <xdr:rowOff>12699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127000</xdr:rowOff>
    </xdr:from>
    <xdr:to>
      <xdr:col>7</xdr:col>
      <xdr:colOff>163626</xdr:colOff>
      <xdr:row>32</xdr:row>
      <xdr:rowOff>24474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6100" y="127000"/>
          <a:ext cx="2392476" cy="6374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allstreet-online.de/aktien/veolia-environnement-aktie/bilan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G1" workbookViewId="0">
      <selection activeCell="Q20" sqref="Q20"/>
    </sheetView>
  </sheetViews>
  <sheetFormatPr baseColWidth="10" defaultRowHeight="15.5" x14ac:dyDescent="0.35"/>
  <cols>
    <col min="16" max="16" width="6" style="16" customWidth="1"/>
    <col min="17" max="17" width="38.7265625" style="15" bestFit="1" customWidth="1"/>
    <col min="18" max="18" width="11.90625" style="16" customWidth="1"/>
  </cols>
  <sheetData>
    <row r="1" spans="1:18" x14ac:dyDescent="0.35">
      <c r="A1" s="80"/>
      <c r="B1" s="80"/>
      <c r="C1" s="80"/>
      <c r="D1" s="80"/>
      <c r="E1" s="80"/>
      <c r="F1" s="80"/>
      <c r="G1" s="80"/>
      <c r="I1" s="80"/>
      <c r="J1" s="80"/>
      <c r="K1" s="80"/>
      <c r="L1" s="80"/>
      <c r="M1" s="80"/>
      <c r="N1" s="80"/>
      <c r="O1" s="80"/>
    </row>
    <row r="2" spans="1:18" ht="18" x14ac:dyDescent="0.35">
      <c r="A2" s="80"/>
      <c r="B2" s="80"/>
      <c r="C2" s="80"/>
      <c r="D2" s="80"/>
      <c r="E2" s="80"/>
      <c r="F2" s="80"/>
      <c r="G2" s="80"/>
      <c r="I2" s="80"/>
      <c r="J2" s="80"/>
      <c r="K2" s="80"/>
      <c r="L2" s="80"/>
      <c r="M2" s="80"/>
      <c r="N2" s="80"/>
      <c r="O2" s="80"/>
      <c r="P2" s="81" t="s">
        <v>13</v>
      </c>
      <c r="Q2" s="81"/>
      <c r="R2" s="17" t="s">
        <v>14</v>
      </c>
    </row>
    <row r="3" spans="1:18" x14ac:dyDescent="0.35">
      <c r="A3" s="80"/>
      <c r="B3" s="80"/>
      <c r="C3" s="80"/>
      <c r="D3" s="80"/>
      <c r="E3" s="80"/>
      <c r="F3" s="80"/>
      <c r="G3" s="80"/>
      <c r="I3" s="80"/>
      <c r="J3" s="80"/>
      <c r="K3" s="80"/>
      <c r="L3" s="80"/>
      <c r="M3" s="80"/>
      <c r="N3" s="80"/>
      <c r="O3" s="80"/>
      <c r="P3" s="18">
        <v>1</v>
      </c>
      <c r="Q3" s="19" t="s">
        <v>15</v>
      </c>
      <c r="R3" s="18">
        <v>2</v>
      </c>
    </row>
    <row r="4" spans="1:18" x14ac:dyDescent="0.35">
      <c r="A4" s="80"/>
      <c r="B4" s="80"/>
      <c r="C4" s="80"/>
      <c r="D4" s="80"/>
      <c r="E4" s="80"/>
      <c r="F4" s="80"/>
      <c r="G4" s="80"/>
      <c r="I4" s="80"/>
      <c r="J4" s="80"/>
      <c r="K4" s="80"/>
      <c r="L4" s="80"/>
      <c r="M4" s="80"/>
      <c r="N4" s="80"/>
      <c r="O4" s="80"/>
      <c r="P4" s="18">
        <v>2</v>
      </c>
      <c r="Q4" s="19" t="s">
        <v>17</v>
      </c>
      <c r="R4" s="18">
        <v>15</v>
      </c>
    </row>
    <row r="5" spans="1:18" x14ac:dyDescent="0.35">
      <c r="A5" s="80"/>
      <c r="B5" s="80"/>
      <c r="C5" s="80"/>
      <c r="D5" s="80"/>
      <c r="E5" s="80"/>
      <c r="F5" s="80"/>
      <c r="G5" s="80"/>
      <c r="I5" s="80"/>
      <c r="J5" s="80"/>
      <c r="K5" s="80"/>
      <c r="L5" s="80"/>
      <c r="M5" s="80"/>
      <c r="N5" s="80"/>
      <c r="O5" s="80"/>
      <c r="P5" s="18">
        <v>3</v>
      </c>
      <c r="Q5" s="19" t="s">
        <v>16</v>
      </c>
      <c r="R5" s="18">
        <v>30</v>
      </c>
    </row>
    <row r="6" spans="1:18" x14ac:dyDescent="0.35">
      <c r="A6" s="80"/>
      <c r="B6" s="80"/>
      <c r="C6" s="80"/>
      <c r="D6" s="80"/>
      <c r="E6" s="80"/>
      <c r="F6" s="80"/>
      <c r="G6" s="80"/>
      <c r="I6" s="80"/>
      <c r="J6" s="80"/>
      <c r="K6" s="80"/>
      <c r="L6" s="80"/>
      <c r="M6" s="80"/>
      <c r="N6" s="80"/>
      <c r="O6" s="80"/>
      <c r="P6" s="18">
        <v>4</v>
      </c>
      <c r="Q6" s="19" t="s">
        <v>18</v>
      </c>
      <c r="R6" s="18">
        <v>5</v>
      </c>
    </row>
    <row r="7" spans="1:18" x14ac:dyDescent="0.35">
      <c r="A7" s="80"/>
      <c r="B7" s="80"/>
      <c r="C7" s="80"/>
      <c r="D7" s="80"/>
      <c r="E7" s="80"/>
      <c r="F7" s="80"/>
      <c r="G7" s="80"/>
      <c r="I7" s="80"/>
      <c r="J7" s="80"/>
      <c r="K7" s="80"/>
      <c r="L7" s="80"/>
      <c r="M7" s="80"/>
      <c r="N7" s="80"/>
      <c r="O7" s="80"/>
      <c r="P7" s="18">
        <v>5</v>
      </c>
      <c r="Q7" s="19" t="s">
        <v>19</v>
      </c>
      <c r="R7" s="18">
        <v>15</v>
      </c>
    </row>
    <row r="8" spans="1:18" x14ac:dyDescent="0.35">
      <c r="A8" s="80"/>
      <c r="B8" s="80"/>
      <c r="C8" s="80"/>
      <c r="D8" s="80"/>
      <c r="E8" s="80"/>
      <c r="F8" s="80"/>
      <c r="G8" s="80"/>
      <c r="I8" s="80"/>
      <c r="J8" s="80"/>
      <c r="K8" s="80"/>
      <c r="L8" s="80"/>
      <c r="M8" s="80"/>
      <c r="N8" s="80"/>
      <c r="O8" s="80"/>
      <c r="P8" s="18">
        <v>6</v>
      </c>
      <c r="Q8" s="19" t="s">
        <v>20</v>
      </c>
      <c r="R8" s="18">
        <v>10</v>
      </c>
    </row>
    <row r="9" spans="1:18" x14ac:dyDescent="0.35">
      <c r="A9" s="80"/>
      <c r="B9" s="80"/>
      <c r="C9" s="80"/>
      <c r="D9" s="80"/>
      <c r="E9" s="80"/>
      <c r="F9" s="80"/>
      <c r="G9" s="80"/>
      <c r="I9" s="80"/>
      <c r="J9" s="80"/>
      <c r="K9" s="80"/>
      <c r="L9" s="80"/>
      <c r="M9" s="80"/>
      <c r="N9" s="80"/>
      <c r="O9" s="80"/>
      <c r="P9" s="18">
        <v>7</v>
      </c>
      <c r="Q9" s="19" t="s">
        <v>21</v>
      </c>
      <c r="R9" s="18">
        <v>5</v>
      </c>
    </row>
    <row r="10" spans="1:18" x14ac:dyDescent="0.35">
      <c r="A10" s="80"/>
      <c r="B10" s="80"/>
      <c r="C10" s="80"/>
      <c r="D10" s="80"/>
      <c r="E10" s="80"/>
      <c r="F10" s="80"/>
      <c r="G10" s="80"/>
      <c r="I10" s="80"/>
      <c r="J10" s="80"/>
      <c r="K10" s="80"/>
      <c r="L10" s="80"/>
      <c r="M10" s="80"/>
      <c r="N10" s="80"/>
      <c r="O10" s="80"/>
      <c r="P10" s="18">
        <v>8</v>
      </c>
      <c r="Q10" s="19" t="s">
        <v>22</v>
      </c>
      <c r="R10" s="18">
        <v>15</v>
      </c>
    </row>
    <row r="11" spans="1:18" x14ac:dyDescent="0.35">
      <c r="A11" s="80"/>
      <c r="B11" s="80"/>
      <c r="C11" s="80"/>
      <c r="D11" s="80"/>
      <c r="E11" s="80"/>
      <c r="F11" s="80"/>
      <c r="G11" s="80"/>
      <c r="I11" s="80"/>
      <c r="J11" s="80"/>
      <c r="K11" s="80"/>
      <c r="L11" s="80"/>
      <c r="M11" s="80"/>
      <c r="N11" s="80"/>
      <c r="O11" s="80"/>
      <c r="P11" s="18">
        <v>9</v>
      </c>
      <c r="Q11" s="19" t="s">
        <v>23</v>
      </c>
      <c r="R11" s="18">
        <v>3</v>
      </c>
    </row>
    <row r="12" spans="1:18" x14ac:dyDescent="0.35">
      <c r="A12" s="80"/>
      <c r="B12" s="80"/>
      <c r="C12" s="80"/>
      <c r="D12" s="80"/>
      <c r="E12" s="80"/>
      <c r="F12" s="80"/>
      <c r="G12" s="80"/>
      <c r="I12" s="80"/>
      <c r="J12" s="80"/>
      <c r="K12" s="80"/>
      <c r="L12" s="80"/>
      <c r="M12" s="80"/>
      <c r="N12" s="80"/>
      <c r="O12" s="80"/>
    </row>
    <row r="13" spans="1:18" x14ac:dyDescent="0.35">
      <c r="A13" s="80"/>
      <c r="B13" s="80"/>
      <c r="C13" s="80"/>
      <c r="D13" s="80"/>
      <c r="E13" s="80"/>
      <c r="F13" s="80"/>
      <c r="G13" s="80"/>
      <c r="I13" s="80"/>
      <c r="J13" s="80"/>
      <c r="K13" s="80"/>
      <c r="L13" s="80"/>
      <c r="M13" s="80"/>
      <c r="N13" s="80"/>
      <c r="O13" s="80"/>
    </row>
    <row r="14" spans="1:18" x14ac:dyDescent="0.35">
      <c r="A14" s="80"/>
      <c r="B14" s="80"/>
      <c r="C14" s="80"/>
      <c r="D14" s="80"/>
      <c r="E14" s="80"/>
      <c r="F14" s="80"/>
      <c r="G14" s="80"/>
      <c r="I14" s="80"/>
      <c r="J14" s="80"/>
      <c r="K14" s="80"/>
      <c r="L14" s="80"/>
      <c r="M14" s="80"/>
      <c r="N14" s="80"/>
      <c r="O14" s="80"/>
    </row>
    <row r="15" spans="1:18" x14ac:dyDescent="0.35">
      <c r="A15" s="80"/>
      <c r="B15" s="80"/>
      <c r="C15" s="80"/>
      <c r="D15" s="80"/>
      <c r="E15" s="80"/>
      <c r="F15" s="80"/>
      <c r="G15" s="80"/>
      <c r="I15" s="80"/>
      <c r="J15" s="80"/>
      <c r="K15" s="80"/>
      <c r="L15" s="80"/>
      <c r="M15" s="80"/>
      <c r="N15" s="80"/>
      <c r="O15" s="80"/>
    </row>
    <row r="16" spans="1:18" x14ac:dyDescent="0.35">
      <c r="A16" s="80"/>
      <c r="B16" s="80"/>
      <c r="C16" s="80"/>
      <c r="D16" s="80"/>
      <c r="E16" s="80"/>
      <c r="F16" s="80"/>
      <c r="G16" s="80"/>
      <c r="I16" s="80"/>
      <c r="J16" s="80"/>
      <c r="K16" s="80"/>
      <c r="L16" s="80"/>
      <c r="M16" s="80"/>
      <c r="N16" s="80"/>
      <c r="O16" s="80"/>
    </row>
    <row r="17" spans="1:15" x14ac:dyDescent="0.35">
      <c r="A17" s="80"/>
      <c r="B17" s="80"/>
      <c r="C17" s="80"/>
      <c r="D17" s="80"/>
      <c r="E17" s="80"/>
      <c r="F17" s="80"/>
      <c r="G17" s="80"/>
      <c r="I17" s="80"/>
      <c r="J17" s="80"/>
      <c r="K17" s="80"/>
      <c r="L17" s="80"/>
      <c r="M17" s="80"/>
      <c r="N17" s="80"/>
      <c r="O17" s="80"/>
    </row>
    <row r="18" spans="1:15" x14ac:dyDescent="0.35">
      <c r="A18" s="80"/>
      <c r="B18" s="80"/>
      <c r="C18" s="80"/>
      <c r="D18" s="80"/>
      <c r="E18" s="80"/>
      <c r="F18" s="80"/>
      <c r="G18" s="80"/>
      <c r="I18" s="80"/>
      <c r="J18" s="80"/>
      <c r="K18" s="80"/>
      <c r="L18" s="80"/>
      <c r="M18" s="80"/>
      <c r="N18" s="80"/>
      <c r="O18" s="80"/>
    </row>
    <row r="19" spans="1:15" x14ac:dyDescent="0.35">
      <c r="A19" s="80"/>
      <c r="B19" s="80"/>
      <c r="C19" s="80"/>
      <c r="D19" s="80"/>
      <c r="E19" s="80"/>
      <c r="F19" s="80"/>
      <c r="G19" s="80"/>
      <c r="I19" s="80"/>
      <c r="J19" s="80"/>
      <c r="K19" s="80"/>
      <c r="L19" s="80"/>
      <c r="M19" s="80"/>
      <c r="N19" s="80"/>
      <c r="O19" s="80"/>
    </row>
    <row r="20" spans="1:15" x14ac:dyDescent="0.35">
      <c r="A20" s="80"/>
      <c r="B20" s="80"/>
      <c r="C20" s="80"/>
      <c r="D20" s="80"/>
      <c r="E20" s="80"/>
      <c r="F20" s="80"/>
      <c r="G20" s="80"/>
      <c r="I20" s="80"/>
      <c r="J20" s="80"/>
      <c r="K20" s="80"/>
      <c r="L20" s="80"/>
      <c r="M20" s="80"/>
      <c r="N20" s="80"/>
      <c r="O20" s="80"/>
    </row>
    <row r="21" spans="1:15" x14ac:dyDescent="0.35">
      <c r="A21" s="80"/>
      <c r="B21" s="80"/>
      <c r="C21" s="80"/>
      <c r="D21" s="80"/>
      <c r="E21" s="80"/>
      <c r="F21" s="80"/>
      <c r="G21" s="80"/>
      <c r="I21" s="80"/>
      <c r="J21" s="80"/>
      <c r="K21" s="80"/>
      <c r="L21" s="80"/>
      <c r="M21" s="80"/>
      <c r="N21" s="80"/>
      <c r="O21" s="80"/>
    </row>
    <row r="22" spans="1:15" x14ac:dyDescent="0.35">
      <c r="A22" s="80"/>
      <c r="B22" s="80"/>
      <c r="C22" s="80"/>
      <c r="D22" s="80"/>
      <c r="E22" s="80"/>
      <c r="F22" s="80"/>
      <c r="G22" s="80"/>
      <c r="I22" s="80"/>
      <c r="J22" s="80"/>
      <c r="K22" s="80"/>
      <c r="L22" s="80"/>
      <c r="M22" s="80"/>
      <c r="N22" s="80"/>
      <c r="O22" s="80"/>
    </row>
    <row r="23" spans="1:15" x14ac:dyDescent="0.35">
      <c r="A23" s="80"/>
      <c r="B23" s="80"/>
      <c r="C23" s="80"/>
      <c r="D23" s="80"/>
      <c r="E23" s="80"/>
      <c r="F23" s="80"/>
      <c r="G23" s="80"/>
      <c r="I23" s="80"/>
      <c r="J23" s="80"/>
      <c r="K23" s="80"/>
      <c r="L23" s="80"/>
      <c r="M23" s="80"/>
      <c r="N23" s="80"/>
      <c r="O23" s="80"/>
    </row>
    <row r="24" spans="1:15" x14ac:dyDescent="0.35">
      <c r="A24" s="80"/>
      <c r="B24" s="80"/>
      <c r="C24" s="80"/>
      <c r="D24" s="80"/>
      <c r="E24" s="80"/>
      <c r="F24" s="80"/>
      <c r="G24" s="80"/>
      <c r="I24" s="80"/>
      <c r="J24" s="80"/>
      <c r="K24" s="80"/>
      <c r="L24" s="80"/>
      <c r="M24" s="80"/>
      <c r="N24" s="80"/>
      <c r="O24" s="80"/>
    </row>
    <row r="25" spans="1:15" x14ac:dyDescent="0.35">
      <c r="A25" s="80"/>
      <c r="B25" s="80"/>
      <c r="C25" s="80"/>
      <c r="D25" s="80"/>
      <c r="E25" s="80"/>
      <c r="F25" s="80"/>
      <c r="G25" s="80"/>
      <c r="I25" s="80"/>
      <c r="J25" s="80"/>
      <c r="K25" s="80"/>
      <c r="L25" s="80"/>
      <c r="M25" s="80"/>
      <c r="N25" s="80"/>
      <c r="O25" s="80"/>
    </row>
    <row r="26" spans="1:15" x14ac:dyDescent="0.35">
      <c r="A26" s="80"/>
      <c r="B26" s="80"/>
      <c r="C26" s="80"/>
      <c r="D26" s="80"/>
      <c r="E26" s="80"/>
      <c r="F26" s="80"/>
      <c r="G26" s="80"/>
      <c r="I26" s="80"/>
      <c r="J26" s="80"/>
      <c r="K26" s="80"/>
      <c r="L26" s="80"/>
      <c r="M26" s="80"/>
      <c r="N26" s="80"/>
      <c r="O26" s="80"/>
    </row>
    <row r="27" spans="1:15" x14ac:dyDescent="0.35">
      <c r="A27" s="80"/>
      <c r="B27" s="80"/>
      <c r="C27" s="80"/>
      <c r="D27" s="80"/>
      <c r="E27" s="80"/>
      <c r="F27" s="80"/>
      <c r="G27" s="80"/>
      <c r="I27" s="80"/>
      <c r="J27" s="80"/>
      <c r="K27" s="80"/>
      <c r="L27" s="80"/>
      <c r="M27" s="80"/>
      <c r="N27" s="80"/>
      <c r="O27" s="80"/>
    </row>
    <row r="28" spans="1:15" x14ac:dyDescent="0.35">
      <c r="A28" s="80"/>
      <c r="B28" s="80"/>
      <c r="C28" s="80"/>
      <c r="D28" s="80"/>
      <c r="E28" s="80"/>
      <c r="F28" s="80"/>
      <c r="G28" s="80"/>
      <c r="I28" s="80"/>
      <c r="J28" s="80"/>
      <c r="K28" s="80"/>
      <c r="L28" s="80"/>
      <c r="M28" s="80"/>
      <c r="N28" s="80"/>
      <c r="O28" s="80"/>
    </row>
    <row r="29" spans="1:15" x14ac:dyDescent="0.35">
      <c r="A29" s="80"/>
      <c r="B29" s="80"/>
      <c r="C29" s="80"/>
      <c r="D29" s="80"/>
      <c r="E29" s="80"/>
      <c r="F29" s="80"/>
      <c r="G29" s="80"/>
      <c r="I29" s="80"/>
      <c r="J29" s="80"/>
      <c r="K29" s="80"/>
      <c r="L29" s="80"/>
      <c r="M29" s="80"/>
      <c r="N29" s="80"/>
      <c r="O29" s="80"/>
    </row>
    <row r="30" spans="1:15" x14ac:dyDescent="0.35">
      <c r="A30" s="80"/>
      <c r="B30" s="80"/>
      <c r="C30" s="80"/>
      <c r="D30" s="80"/>
      <c r="E30" s="80"/>
      <c r="F30" s="80"/>
      <c r="G30" s="80"/>
      <c r="I30" s="80"/>
      <c r="J30" s="80"/>
      <c r="K30" s="80"/>
      <c r="L30" s="80"/>
      <c r="M30" s="80"/>
      <c r="N30" s="80"/>
      <c r="O30" s="80"/>
    </row>
    <row r="31" spans="1:15" x14ac:dyDescent="0.35">
      <c r="A31" s="80"/>
      <c r="B31" s="80"/>
      <c r="C31" s="80"/>
      <c r="D31" s="80"/>
      <c r="E31" s="80"/>
      <c r="F31" s="80"/>
      <c r="G31" s="80"/>
      <c r="I31" s="80"/>
      <c r="J31" s="80"/>
      <c r="K31" s="80"/>
      <c r="L31" s="80"/>
      <c r="M31" s="80"/>
      <c r="N31" s="80"/>
      <c r="O31" s="80"/>
    </row>
    <row r="32" spans="1:15" x14ac:dyDescent="0.35">
      <c r="A32" s="80"/>
      <c r="B32" s="80"/>
      <c r="C32" s="80"/>
      <c r="D32" s="80"/>
      <c r="E32" s="80"/>
      <c r="F32" s="80"/>
      <c r="G32" s="80"/>
      <c r="I32" s="80"/>
      <c r="J32" s="80"/>
      <c r="K32" s="80"/>
      <c r="L32" s="80"/>
      <c r="M32" s="80"/>
      <c r="N32" s="80"/>
      <c r="O32" s="80"/>
    </row>
    <row r="33" spans="1:15" x14ac:dyDescent="0.35">
      <c r="A33" s="80"/>
      <c r="B33" s="80"/>
      <c r="C33" s="80"/>
      <c r="D33" s="80"/>
      <c r="E33" s="80"/>
      <c r="F33" s="80"/>
      <c r="G33" s="80"/>
      <c r="I33" s="80"/>
      <c r="J33" s="80"/>
      <c r="K33" s="80"/>
      <c r="L33" s="80"/>
      <c r="M33" s="80"/>
      <c r="N33" s="80"/>
      <c r="O33" s="80"/>
    </row>
    <row r="34" spans="1:15" x14ac:dyDescent="0.35">
      <c r="A34" s="80"/>
      <c r="B34" s="80"/>
      <c r="C34" s="80"/>
      <c r="D34" s="80"/>
      <c r="E34" s="80"/>
      <c r="F34" s="80"/>
      <c r="G34" s="80"/>
      <c r="I34" s="80"/>
      <c r="J34" s="80"/>
      <c r="K34" s="80"/>
      <c r="L34" s="80"/>
      <c r="M34" s="80"/>
      <c r="N34" s="80"/>
      <c r="O34" s="80"/>
    </row>
    <row r="35" spans="1:15" x14ac:dyDescent="0.35">
      <c r="A35" s="80"/>
      <c r="B35" s="80"/>
      <c r="C35" s="80"/>
      <c r="D35" s="80"/>
      <c r="E35" s="80"/>
      <c r="F35" s="80"/>
      <c r="G35" s="80"/>
      <c r="I35" s="80"/>
      <c r="J35" s="80"/>
      <c r="K35" s="80"/>
      <c r="L35" s="80"/>
      <c r="M35" s="80"/>
      <c r="N35" s="80"/>
      <c r="O35" s="80"/>
    </row>
  </sheetData>
  <mergeCells count="3">
    <mergeCell ref="A1:G35"/>
    <mergeCell ref="I1:O35"/>
    <mergeCell ref="P2:Q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tabSelected="1" workbookViewId="0">
      <selection activeCell="A11" sqref="A11"/>
    </sheetView>
  </sheetViews>
  <sheetFormatPr baseColWidth="10" defaultRowHeight="15.5" x14ac:dyDescent="0.35"/>
  <cols>
    <col min="1" max="1" width="24.36328125" style="15" customWidth="1"/>
    <col min="2" max="16384" width="10.90625" style="15"/>
  </cols>
  <sheetData>
    <row r="3" spans="1:2" x14ac:dyDescent="0.35">
      <c r="A3" s="83" t="s">
        <v>107</v>
      </c>
      <c r="B3" s="83"/>
    </row>
    <row r="4" spans="1:2" x14ac:dyDescent="0.35">
      <c r="A4" s="83">
        <v>2016</v>
      </c>
      <c r="B4" s="83"/>
    </row>
    <row r="5" spans="1:2" x14ac:dyDescent="0.35">
      <c r="A5" s="19" t="s">
        <v>105</v>
      </c>
      <c r="B5" s="60">
        <v>24390.2</v>
      </c>
    </row>
    <row r="6" spans="1:2" x14ac:dyDescent="0.35">
      <c r="A6" s="19" t="s">
        <v>104</v>
      </c>
      <c r="B6" s="60">
        <v>1075.4000000000001</v>
      </c>
    </row>
    <row r="7" spans="1:2" x14ac:dyDescent="0.35">
      <c r="A7" s="19" t="s">
        <v>106</v>
      </c>
      <c r="B7" s="19">
        <v>486.1</v>
      </c>
    </row>
    <row r="8" spans="1:2" x14ac:dyDescent="0.35">
      <c r="A8" s="19"/>
      <c r="B8" s="61">
        <f>B7/B5</f>
        <v>1.9930135874244574E-2</v>
      </c>
    </row>
    <row r="10" spans="1:2" x14ac:dyDescent="0.35">
      <c r="A10" s="62" t="s">
        <v>108</v>
      </c>
    </row>
  </sheetData>
  <mergeCells count="2">
    <mergeCell ref="A3:B3"/>
    <mergeCell ref="A4:B4"/>
  </mergeCells>
  <hyperlinks>
    <hyperlink ref="A10" r:id="rId1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>
      <selection activeCell="B1" sqref="B1:F12"/>
    </sheetView>
  </sheetViews>
  <sheetFormatPr baseColWidth="10" defaultColWidth="11.453125" defaultRowHeight="17.5" x14ac:dyDescent="0.35"/>
  <cols>
    <col min="1" max="1" width="11.453125" style="1"/>
    <col min="2" max="2" width="18.81640625" style="1" customWidth="1"/>
    <col min="3" max="3" width="14.26953125" style="5" customWidth="1"/>
    <col min="4" max="4" width="11.453125" style="5"/>
    <col min="5" max="5" width="18.7265625" style="7" bestFit="1" customWidth="1"/>
    <col min="6" max="6" width="15.7265625" style="5" bestFit="1" customWidth="1"/>
    <col min="7" max="7" width="32.81640625" style="1" customWidth="1"/>
    <col min="8" max="16384" width="11.453125" style="1"/>
  </cols>
  <sheetData>
    <row r="1" spans="2:6" ht="31.5" customHeight="1" x14ac:dyDescent="0.35">
      <c r="B1" s="1" t="s">
        <v>10</v>
      </c>
      <c r="C1" s="9">
        <v>50000</v>
      </c>
      <c r="F1" s="12" t="s">
        <v>11</v>
      </c>
    </row>
    <row r="2" spans="2:6" ht="22.5" customHeight="1" x14ac:dyDescent="0.35">
      <c r="B2" s="1" t="s">
        <v>5</v>
      </c>
      <c r="C2" s="3">
        <v>0.05</v>
      </c>
    </row>
    <row r="3" spans="2:6" s="2" customFormat="1" ht="33" customHeight="1" x14ac:dyDescent="0.35">
      <c r="C3" s="4" t="s">
        <v>4</v>
      </c>
      <c r="D3" s="4" t="s">
        <v>6</v>
      </c>
      <c r="E3" s="8" t="s">
        <v>7</v>
      </c>
      <c r="F3" s="4" t="s">
        <v>9</v>
      </c>
    </row>
    <row r="4" spans="2:6" ht="8.25" customHeight="1" x14ac:dyDescent="0.35"/>
    <row r="5" spans="2:6" ht="23.25" customHeight="1" x14ac:dyDescent="0.35">
      <c r="B5" s="1" t="s">
        <v>0</v>
      </c>
      <c r="C5" s="5">
        <v>20</v>
      </c>
      <c r="D5" s="6">
        <v>8.0199999999999994E-2</v>
      </c>
      <c r="E5" s="9">
        <v>1500000</v>
      </c>
      <c r="F5" s="11">
        <f>ROUND(D5*E5,-3)</f>
        <v>120000</v>
      </c>
    </row>
    <row r="6" spans="2:6" ht="23.25" customHeight="1" x14ac:dyDescent="0.35">
      <c r="B6" s="1" t="s">
        <v>1</v>
      </c>
      <c r="C6" s="5">
        <v>40</v>
      </c>
      <c r="D6" s="6">
        <v>5.8299999999999998E-2</v>
      </c>
      <c r="E6" s="9">
        <v>800000</v>
      </c>
      <c r="F6" s="11">
        <f>ROUND(D6*E6,-3)</f>
        <v>47000</v>
      </c>
    </row>
    <row r="7" spans="2:6" ht="23.25" customHeight="1" x14ac:dyDescent="0.35">
      <c r="B7" s="1" t="s">
        <v>2</v>
      </c>
      <c r="C7" s="5">
        <v>10</v>
      </c>
      <c r="D7" s="6">
        <v>0.1295</v>
      </c>
      <c r="E7" s="9">
        <v>2500000</v>
      </c>
      <c r="F7" s="11">
        <f t="shared" ref="F7:F9" si="0">ROUND(D7*E7,-3)</f>
        <v>324000</v>
      </c>
    </row>
    <row r="8" spans="2:6" ht="23.25" customHeight="1" x14ac:dyDescent="0.35">
      <c r="B8" s="1" t="s">
        <v>3</v>
      </c>
      <c r="C8" s="5">
        <v>5</v>
      </c>
      <c r="D8" s="6">
        <v>0.23100000000000001</v>
      </c>
      <c r="E8" s="9">
        <v>900000</v>
      </c>
      <c r="F8" s="11">
        <f t="shared" si="0"/>
        <v>208000</v>
      </c>
    </row>
    <row r="9" spans="2:6" ht="23.25" customHeight="1" x14ac:dyDescent="0.35">
      <c r="B9" s="1" t="s">
        <v>8</v>
      </c>
      <c r="C9" s="5">
        <v>20</v>
      </c>
      <c r="D9" s="6">
        <f>D5</f>
        <v>8.0199999999999994E-2</v>
      </c>
      <c r="E9" s="9">
        <v>600000</v>
      </c>
      <c r="F9" s="11">
        <f t="shared" si="0"/>
        <v>48000</v>
      </c>
    </row>
    <row r="10" spans="2:6" ht="8.25" customHeight="1" x14ac:dyDescent="0.35"/>
    <row r="11" spans="2:6" ht="23.25" customHeight="1" x14ac:dyDescent="0.35">
      <c r="E11" s="10">
        <f>SUM(E5:E10)</f>
        <v>6300000</v>
      </c>
      <c r="F11" s="11">
        <f>SUM(F5:F10)</f>
        <v>747000</v>
      </c>
    </row>
    <row r="12" spans="2:6" ht="23.25" customHeight="1" x14ac:dyDescent="0.35">
      <c r="B12" s="1" t="s">
        <v>12</v>
      </c>
      <c r="F12" s="13">
        <f>F11/C1</f>
        <v>14.94</v>
      </c>
    </row>
    <row r="13" spans="2:6" ht="23.25" customHeight="1" x14ac:dyDescent="0.35"/>
    <row r="14" spans="2:6" ht="23.25" customHeight="1" x14ac:dyDescent="0.35"/>
    <row r="15" spans="2:6" ht="23.25" customHeight="1" x14ac:dyDescent="0.35"/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workbookViewId="0">
      <selection sqref="A1:K52"/>
    </sheetView>
  </sheetViews>
  <sheetFormatPr baseColWidth="10" defaultColWidth="11.453125" defaultRowHeight="15.5" x14ac:dyDescent="0.35"/>
  <cols>
    <col min="1" max="1" width="4" style="14" customWidth="1"/>
    <col min="2" max="10" width="11.453125" style="14"/>
    <col min="11" max="11" width="6.81640625" style="14" customWidth="1"/>
    <col min="12" max="16384" width="11.453125" style="14"/>
  </cols>
  <sheetData>
    <row r="1" spans="1:11" x14ac:dyDescent="0.3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x14ac:dyDescent="0.3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x14ac:dyDescent="0.3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x14ac:dyDescent="0.3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x14ac:dyDescent="0.3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 x14ac:dyDescent="0.3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 x14ac:dyDescent="0.3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x14ac:dyDescent="0.3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x14ac:dyDescent="0.3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x14ac:dyDescent="0.3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3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x14ac:dyDescent="0.3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x14ac:dyDescent="0.3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x14ac:dyDescent="0.3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x14ac:dyDescent="0.3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x14ac:dyDescent="0.3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x14ac:dyDescent="0.3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x14ac:dyDescent="0.3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x14ac:dyDescent="0.3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x14ac:dyDescent="0.3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x14ac:dyDescent="0.3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x14ac:dyDescent="0.3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x14ac:dyDescent="0.3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x14ac:dyDescent="0.3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x14ac:dyDescent="0.3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11" x14ac:dyDescent="0.3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x14ac:dyDescent="0.3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11" x14ac:dyDescent="0.3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x14ac:dyDescent="0.3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x14ac:dyDescent="0.3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11" x14ac:dyDescent="0.3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x14ac:dyDescent="0.3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x14ac:dyDescent="0.3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 x14ac:dyDescent="0.3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1" x14ac:dyDescent="0.3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1" x14ac:dyDescent="0.3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1" x14ac:dyDescent="0.3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1" x14ac:dyDescent="0.3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1:11" x14ac:dyDescent="0.3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x14ac:dyDescent="0.3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x14ac:dyDescent="0.3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1" x14ac:dyDescent="0.3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1:11" x14ac:dyDescent="0.3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x14ac:dyDescent="0.3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1" x14ac:dyDescent="0.3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x14ac:dyDescent="0.3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1" x14ac:dyDescent="0.3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1" x14ac:dyDescent="0.3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x14ac:dyDescent="0.3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x14ac:dyDescent="0.3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3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x14ac:dyDescent="0.3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</sheetData>
  <mergeCells count="1">
    <mergeCell ref="A1:K52"/>
  </mergeCells>
  <pageMargins left="0.7" right="0.7" top="0.78740157499999996" bottom="0.78740157499999996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opLeftCell="A4" workbookViewId="0">
      <selection activeCell="H20" sqref="H20"/>
    </sheetView>
  </sheetViews>
  <sheetFormatPr baseColWidth="10" defaultRowHeight="15.5" x14ac:dyDescent="0.35"/>
  <cols>
    <col min="1" max="1" width="10.90625" style="15"/>
    <col min="2" max="2" width="35.7265625" style="15" bestFit="1" customWidth="1"/>
    <col min="3" max="3" width="14.90625" style="16" customWidth="1"/>
    <col min="4" max="4" width="10.90625" style="16"/>
    <col min="5" max="5" width="12.54296875" style="16" customWidth="1"/>
    <col min="6" max="6" width="10.90625" style="16"/>
    <col min="7" max="8" width="10.90625" style="15"/>
    <col min="9" max="9" width="25.81640625" style="15" customWidth="1"/>
    <col min="10" max="16384" width="10.90625" style="15"/>
  </cols>
  <sheetData>
    <row r="1" spans="2:11" s="20" customFormat="1" ht="31" x14ac:dyDescent="0.35">
      <c r="B1" s="21" t="s">
        <v>37</v>
      </c>
      <c r="C1" s="22" t="s">
        <v>38</v>
      </c>
      <c r="D1" s="22" t="s">
        <v>40</v>
      </c>
      <c r="E1" s="22" t="s">
        <v>41</v>
      </c>
      <c r="F1" s="22" t="s">
        <v>42</v>
      </c>
    </row>
    <row r="2" spans="2:11" ht="6" customHeight="1" x14ac:dyDescent="0.35">
      <c r="B2" s="19"/>
      <c r="C2" s="18"/>
      <c r="D2" s="18"/>
      <c r="E2" s="18"/>
      <c r="F2" s="18"/>
    </row>
    <row r="3" spans="2:11" ht="21" customHeight="1" x14ac:dyDescent="0.35">
      <c r="B3" s="19" t="s">
        <v>36</v>
      </c>
      <c r="C3" s="18">
        <v>20</v>
      </c>
      <c r="D3" s="18">
        <v>7.3599999999999999E-2</v>
      </c>
      <c r="E3" s="23">
        <v>4000</v>
      </c>
      <c r="F3" s="18">
        <f>D3*E3</f>
        <v>294.39999999999998</v>
      </c>
      <c r="I3" s="15" t="s">
        <v>24</v>
      </c>
      <c r="J3" s="15" t="s">
        <v>25</v>
      </c>
      <c r="K3" s="15" t="s">
        <v>26</v>
      </c>
    </row>
    <row r="4" spans="2:11" ht="21" customHeight="1" x14ac:dyDescent="0.35">
      <c r="B4" s="19" t="s">
        <v>27</v>
      </c>
      <c r="C4" s="18">
        <v>10</v>
      </c>
      <c r="D4" s="18">
        <v>0.12330000000000001</v>
      </c>
      <c r="E4" s="23">
        <v>5500</v>
      </c>
      <c r="F4" s="18">
        <f t="shared" ref="F4:F6" si="0">D4*E4</f>
        <v>678.15000000000009</v>
      </c>
      <c r="I4" s="15" t="s">
        <v>27</v>
      </c>
      <c r="J4" s="15" t="s">
        <v>35</v>
      </c>
      <c r="K4" s="15" t="s">
        <v>28</v>
      </c>
    </row>
    <row r="5" spans="2:11" ht="21" customHeight="1" x14ac:dyDescent="0.35">
      <c r="B5" s="19" t="s">
        <v>39</v>
      </c>
      <c r="C5" s="18">
        <v>5</v>
      </c>
      <c r="D5" s="18">
        <v>0.22459999999999999</v>
      </c>
      <c r="E5" s="23">
        <v>500</v>
      </c>
      <c r="F5" s="18">
        <f t="shared" si="0"/>
        <v>112.3</v>
      </c>
      <c r="I5" s="15" t="s">
        <v>27</v>
      </c>
      <c r="J5" s="15" t="s">
        <v>30</v>
      </c>
      <c r="K5" s="15" t="s">
        <v>31</v>
      </c>
    </row>
    <row r="6" spans="2:11" ht="21" customHeight="1" x14ac:dyDescent="0.35">
      <c r="B6" s="19" t="s">
        <v>52</v>
      </c>
      <c r="C6" s="18">
        <v>20</v>
      </c>
      <c r="D6" s="18">
        <f>D3</f>
        <v>7.3599999999999999E-2</v>
      </c>
      <c r="E6" s="23">
        <v>500</v>
      </c>
      <c r="F6" s="18">
        <f t="shared" si="0"/>
        <v>36.799999999999997</v>
      </c>
    </row>
    <row r="7" spans="2:11" ht="21" customHeight="1" x14ac:dyDescent="0.35">
      <c r="B7" s="19"/>
      <c r="C7" s="18"/>
      <c r="D7" s="18"/>
      <c r="E7" s="24">
        <f>SUM(E3:E6)</f>
        <v>10500</v>
      </c>
      <c r="F7" s="18">
        <f>SUM(F3:F6)</f>
        <v>1121.6500000000001</v>
      </c>
      <c r="G7" s="37">
        <f>F7/D9</f>
        <v>28.041250000000002</v>
      </c>
      <c r="H7" s="37"/>
      <c r="I7" s="15" t="s">
        <v>29</v>
      </c>
    </row>
    <row r="8" spans="2:11" x14ac:dyDescent="0.35">
      <c r="I8" s="15" t="s">
        <v>32</v>
      </c>
      <c r="J8" s="15" t="s">
        <v>33</v>
      </c>
      <c r="K8" s="15" t="s">
        <v>34</v>
      </c>
    </row>
    <row r="9" spans="2:11" x14ac:dyDescent="0.35">
      <c r="B9" s="15" t="s">
        <v>54</v>
      </c>
      <c r="C9" s="16" t="s">
        <v>57</v>
      </c>
      <c r="D9" s="36">
        <v>40</v>
      </c>
    </row>
    <row r="11" spans="2:11" ht="31" x14ac:dyDescent="0.35">
      <c r="B11" s="21" t="s">
        <v>55</v>
      </c>
      <c r="C11" s="22" t="s">
        <v>38</v>
      </c>
      <c r="D11" s="22" t="s">
        <v>40</v>
      </c>
      <c r="E11" s="22" t="s">
        <v>56</v>
      </c>
      <c r="F11" s="22" t="s">
        <v>42</v>
      </c>
    </row>
    <row r="12" spans="2:11" x14ac:dyDescent="0.35">
      <c r="B12" s="19"/>
      <c r="C12" s="18"/>
      <c r="D12" s="18"/>
      <c r="E12" s="18"/>
      <c r="F12" s="18"/>
    </row>
    <row r="13" spans="2:11" x14ac:dyDescent="0.35">
      <c r="B13" s="19" t="s">
        <v>36</v>
      </c>
      <c r="C13" s="18">
        <v>20</v>
      </c>
      <c r="D13" s="18">
        <v>7.3599999999999999E-2</v>
      </c>
      <c r="E13" s="35">
        <v>5000</v>
      </c>
      <c r="F13" s="18">
        <f>D13*E13</f>
        <v>368</v>
      </c>
    </row>
    <row r="14" spans="2:11" x14ac:dyDescent="0.35">
      <c r="B14" s="19" t="s">
        <v>27</v>
      </c>
      <c r="C14" s="18">
        <v>10</v>
      </c>
      <c r="D14" s="18">
        <v>0.12330000000000001</v>
      </c>
      <c r="E14" s="35">
        <v>6500</v>
      </c>
      <c r="F14" s="18">
        <f t="shared" ref="F14:F16" si="1">D14*E14</f>
        <v>801.45</v>
      </c>
    </row>
    <row r="15" spans="2:11" x14ac:dyDescent="0.35">
      <c r="B15" s="19" t="s">
        <v>39</v>
      </c>
      <c r="C15" s="18">
        <v>5</v>
      </c>
      <c r="D15" s="18">
        <v>0.22459999999999999</v>
      </c>
      <c r="E15" s="23">
        <v>500</v>
      </c>
      <c r="F15" s="18">
        <f t="shared" si="1"/>
        <v>112.3</v>
      </c>
    </row>
    <row r="16" spans="2:11" x14ac:dyDescent="0.35">
      <c r="B16" s="19" t="s">
        <v>52</v>
      </c>
      <c r="C16" s="18">
        <v>20</v>
      </c>
      <c r="D16" s="18">
        <f>D13</f>
        <v>7.3599999999999999E-2</v>
      </c>
      <c r="E16" s="23">
        <v>500</v>
      </c>
      <c r="F16" s="18">
        <f t="shared" si="1"/>
        <v>36.799999999999997</v>
      </c>
    </row>
    <row r="17" spans="2:8" x14ac:dyDescent="0.35">
      <c r="B17" s="19"/>
      <c r="C17" s="18"/>
      <c r="D17" s="18"/>
      <c r="E17" s="24">
        <f>SUM(E13:E16)</f>
        <v>12500</v>
      </c>
      <c r="F17" s="18">
        <f>SUM(F13:F15)</f>
        <v>1281.75</v>
      </c>
      <c r="G17" s="37">
        <f>F17/D9</f>
        <v>32.043750000000003</v>
      </c>
    </row>
    <row r="20" spans="2:8" x14ac:dyDescent="0.35">
      <c r="F20" s="16">
        <f>F17-F7</f>
        <v>160.09999999999991</v>
      </c>
      <c r="G20" s="37">
        <f>F20/D9</f>
        <v>4.0024999999999977</v>
      </c>
      <c r="H20" s="38">
        <f>G20/G7</f>
        <v>0.14273614763963793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workbookViewId="0">
      <selection activeCell="O24" sqref="O24"/>
    </sheetView>
  </sheetViews>
  <sheetFormatPr baseColWidth="10" defaultRowHeight="14.5" x14ac:dyDescent="0.35"/>
  <cols>
    <col min="1" max="1" width="28" style="25" bestFit="1" customWidth="1"/>
    <col min="2" max="2" width="6" style="26" customWidth="1"/>
    <col min="3" max="3" width="6" style="25" customWidth="1"/>
    <col min="4" max="24" width="4.81640625" style="25" bestFit="1" customWidth="1"/>
    <col min="25" max="16384" width="10.90625" style="25"/>
  </cols>
  <sheetData>
    <row r="1" spans="1:25" x14ac:dyDescent="0.35">
      <c r="A1" s="25" t="s">
        <v>51</v>
      </c>
    </row>
    <row r="2" spans="1:25" x14ac:dyDescent="0.35">
      <c r="D2" s="25">
        <f>'example annuity'!F3+'example annuity'!F6</f>
        <v>331.2</v>
      </c>
      <c r="E2" s="25">
        <f>D2</f>
        <v>331.2</v>
      </c>
      <c r="F2" s="25">
        <f t="shared" ref="F2:X2" si="0">E2</f>
        <v>331.2</v>
      </c>
      <c r="G2" s="25">
        <f t="shared" si="0"/>
        <v>331.2</v>
      </c>
      <c r="H2" s="25">
        <f t="shared" si="0"/>
        <v>331.2</v>
      </c>
      <c r="I2" s="25">
        <f t="shared" si="0"/>
        <v>331.2</v>
      </c>
      <c r="J2" s="25">
        <f t="shared" si="0"/>
        <v>331.2</v>
      </c>
      <c r="K2" s="25">
        <f t="shared" si="0"/>
        <v>331.2</v>
      </c>
      <c r="L2" s="25">
        <f t="shared" si="0"/>
        <v>331.2</v>
      </c>
      <c r="M2" s="25">
        <f t="shared" si="0"/>
        <v>331.2</v>
      </c>
      <c r="N2" s="25">
        <f t="shared" si="0"/>
        <v>331.2</v>
      </c>
      <c r="O2" s="25">
        <f t="shared" si="0"/>
        <v>331.2</v>
      </c>
      <c r="P2" s="25">
        <f t="shared" si="0"/>
        <v>331.2</v>
      </c>
      <c r="Q2" s="25">
        <f t="shared" si="0"/>
        <v>331.2</v>
      </c>
      <c r="R2" s="25">
        <f t="shared" si="0"/>
        <v>331.2</v>
      </c>
      <c r="S2" s="25">
        <f t="shared" si="0"/>
        <v>331.2</v>
      </c>
      <c r="T2" s="25">
        <f t="shared" si="0"/>
        <v>331.2</v>
      </c>
      <c r="U2" s="25">
        <f t="shared" si="0"/>
        <v>331.2</v>
      </c>
      <c r="V2" s="25">
        <f t="shared" si="0"/>
        <v>331.2</v>
      </c>
      <c r="W2" s="25">
        <f t="shared" si="0"/>
        <v>331.2</v>
      </c>
      <c r="X2" s="25">
        <f t="shared" si="0"/>
        <v>331.2</v>
      </c>
    </row>
    <row r="3" spans="1:25" x14ac:dyDescent="0.35">
      <c r="D3" s="25">
        <v>678.15000000000009</v>
      </c>
      <c r="E3" s="25">
        <v>678.15000000000009</v>
      </c>
      <c r="F3" s="25">
        <v>678.15000000000009</v>
      </c>
      <c r="G3" s="25">
        <v>678.15000000000009</v>
      </c>
      <c r="H3" s="25">
        <v>678.15000000000009</v>
      </c>
      <c r="I3" s="25">
        <v>678.15000000000009</v>
      </c>
      <c r="J3" s="25">
        <v>678.15000000000009</v>
      </c>
      <c r="K3" s="25">
        <v>678.15000000000009</v>
      </c>
      <c r="L3" s="25">
        <v>678.15000000000009</v>
      </c>
      <c r="M3" s="25">
        <v>678.15000000000009</v>
      </c>
      <c r="N3" s="25">
        <v>678.15000000000009</v>
      </c>
    </row>
    <row r="4" spans="1:25" x14ac:dyDescent="0.35">
      <c r="D4" s="25">
        <v>112.3</v>
      </c>
      <c r="E4" s="25">
        <v>112.3</v>
      </c>
      <c r="F4" s="25">
        <v>112.3</v>
      </c>
      <c r="G4" s="25">
        <v>112.3</v>
      </c>
      <c r="H4" s="25">
        <v>112.3</v>
      </c>
      <c r="I4" s="25">
        <v>112.3</v>
      </c>
      <c r="J4" s="25">
        <v>112.3</v>
      </c>
      <c r="K4" s="25">
        <v>112.3</v>
      </c>
      <c r="L4" s="25">
        <v>112.3</v>
      </c>
      <c r="M4" s="25">
        <v>112.3</v>
      </c>
      <c r="N4" s="25">
        <v>112.3</v>
      </c>
      <c r="O4" s="25">
        <v>112.3</v>
      </c>
      <c r="P4" s="25">
        <v>112.3</v>
      </c>
      <c r="Q4" s="25">
        <v>112.3</v>
      </c>
      <c r="R4" s="25">
        <v>112.3</v>
      </c>
      <c r="S4" s="25">
        <v>112.3</v>
      </c>
      <c r="T4" s="25">
        <v>112.3</v>
      </c>
      <c r="U4" s="25">
        <v>112.3</v>
      </c>
      <c r="V4" s="25">
        <v>112.3</v>
      </c>
      <c r="W4" s="25">
        <v>112.3</v>
      </c>
      <c r="X4" s="25">
        <v>112.3</v>
      </c>
    </row>
    <row r="5" spans="1:25" x14ac:dyDescent="0.35">
      <c r="D5" s="25">
        <f>SUM(D2:D4)</f>
        <v>1121.6500000000001</v>
      </c>
      <c r="E5" s="25">
        <f t="shared" ref="E5:X5" si="1">SUM(E2:E4)</f>
        <v>1121.6500000000001</v>
      </c>
      <c r="F5" s="25">
        <f t="shared" si="1"/>
        <v>1121.6500000000001</v>
      </c>
      <c r="G5" s="25">
        <f t="shared" si="1"/>
        <v>1121.6500000000001</v>
      </c>
      <c r="H5" s="25">
        <f t="shared" si="1"/>
        <v>1121.6500000000001</v>
      </c>
      <c r="I5" s="25">
        <f t="shared" si="1"/>
        <v>1121.6500000000001</v>
      </c>
      <c r="J5" s="25">
        <f t="shared" si="1"/>
        <v>1121.6500000000001</v>
      </c>
      <c r="K5" s="25">
        <f t="shared" si="1"/>
        <v>1121.6500000000001</v>
      </c>
      <c r="L5" s="25">
        <f t="shared" si="1"/>
        <v>1121.6500000000001</v>
      </c>
      <c r="M5" s="25">
        <f t="shared" si="1"/>
        <v>1121.6500000000001</v>
      </c>
      <c r="N5" s="25">
        <f t="shared" si="1"/>
        <v>1121.6500000000001</v>
      </c>
      <c r="O5" s="25">
        <f t="shared" si="1"/>
        <v>443.5</v>
      </c>
      <c r="P5" s="25">
        <f t="shared" si="1"/>
        <v>443.5</v>
      </c>
      <c r="Q5" s="25">
        <f t="shared" si="1"/>
        <v>443.5</v>
      </c>
      <c r="R5" s="25">
        <f t="shared" si="1"/>
        <v>443.5</v>
      </c>
      <c r="S5" s="25">
        <f t="shared" si="1"/>
        <v>443.5</v>
      </c>
      <c r="T5" s="25">
        <f t="shared" si="1"/>
        <v>443.5</v>
      </c>
      <c r="U5" s="25">
        <f t="shared" si="1"/>
        <v>443.5</v>
      </c>
      <c r="V5" s="25">
        <f t="shared" si="1"/>
        <v>443.5</v>
      </c>
      <c r="W5" s="25">
        <f t="shared" si="1"/>
        <v>443.5</v>
      </c>
      <c r="X5" s="25">
        <f t="shared" si="1"/>
        <v>443.5</v>
      </c>
      <c r="Y5" s="25">
        <f>SUM(E5:X5)</f>
        <v>15651.499999999998</v>
      </c>
    </row>
    <row r="6" spans="1:25" ht="85" x14ac:dyDescent="0.35">
      <c r="B6" s="30" t="s">
        <v>44</v>
      </c>
      <c r="C6" s="34" t="s">
        <v>43</v>
      </c>
    </row>
    <row r="7" spans="1:25" x14ac:dyDescent="0.35">
      <c r="A7" s="25" t="s">
        <v>45</v>
      </c>
      <c r="E7" s="26">
        <v>1</v>
      </c>
      <c r="F7" s="26">
        <v>2</v>
      </c>
      <c r="G7" s="26">
        <v>3</v>
      </c>
      <c r="H7" s="26">
        <v>4</v>
      </c>
      <c r="I7" s="26">
        <v>5</v>
      </c>
      <c r="J7" s="26">
        <v>6</v>
      </c>
      <c r="K7" s="26">
        <v>7</v>
      </c>
      <c r="L7" s="26">
        <v>8</v>
      </c>
      <c r="M7" s="26">
        <v>9</v>
      </c>
      <c r="N7" s="26">
        <v>10</v>
      </c>
      <c r="O7" s="26">
        <v>11</v>
      </c>
      <c r="P7" s="26">
        <v>12</v>
      </c>
      <c r="Q7" s="26">
        <v>13</v>
      </c>
      <c r="R7" s="26">
        <v>14</v>
      </c>
      <c r="S7" s="26">
        <v>15</v>
      </c>
      <c r="T7" s="26">
        <v>16</v>
      </c>
      <c r="U7" s="26">
        <v>17</v>
      </c>
      <c r="V7" s="26">
        <v>18</v>
      </c>
      <c r="W7" s="26">
        <v>19</v>
      </c>
      <c r="X7" s="26">
        <v>20</v>
      </c>
    </row>
    <row r="8" spans="1:25" x14ac:dyDescent="0.35">
      <c r="A8" s="29" t="s">
        <v>53</v>
      </c>
      <c r="B8" s="26">
        <f>'example annuity'!C3</f>
        <v>20</v>
      </c>
      <c r="C8" s="27">
        <v>0.04</v>
      </c>
    </row>
    <row r="9" spans="1:25" x14ac:dyDescent="0.35">
      <c r="A9" s="25" t="s">
        <v>46</v>
      </c>
      <c r="D9" s="25">
        <f>'example annuity'!E3+'example annuity'!E6</f>
        <v>4500</v>
      </c>
      <c r="E9" s="25">
        <f>D9-($D$9/$B$8)</f>
        <v>4275</v>
      </c>
      <c r="F9" s="25">
        <f>E9-($D$9/$B$8)</f>
        <v>4050</v>
      </c>
      <c r="G9" s="25">
        <f>F9-($D$9/$B$8)</f>
        <v>3825</v>
      </c>
      <c r="H9" s="25">
        <f t="shared" ref="H9:X9" si="2">G9-($D$9/$B$8)</f>
        <v>3600</v>
      </c>
      <c r="I9" s="25">
        <f t="shared" si="2"/>
        <v>3375</v>
      </c>
      <c r="J9" s="25">
        <f t="shared" si="2"/>
        <v>3150</v>
      </c>
      <c r="K9" s="25">
        <f t="shared" si="2"/>
        <v>2925</v>
      </c>
      <c r="L9" s="25">
        <f t="shared" si="2"/>
        <v>2700</v>
      </c>
      <c r="M9" s="25">
        <f t="shared" si="2"/>
        <v>2475</v>
      </c>
      <c r="N9" s="25">
        <f t="shared" si="2"/>
        <v>2250</v>
      </c>
      <c r="O9" s="25">
        <f t="shared" si="2"/>
        <v>2025</v>
      </c>
      <c r="P9" s="25">
        <f t="shared" si="2"/>
        <v>1800</v>
      </c>
      <c r="Q9" s="25">
        <f t="shared" si="2"/>
        <v>1575</v>
      </c>
      <c r="R9" s="25">
        <f t="shared" si="2"/>
        <v>1350</v>
      </c>
      <c r="S9" s="25">
        <f t="shared" si="2"/>
        <v>1125</v>
      </c>
      <c r="T9" s="25">
        <f t="shared" si="2"/>
        <v>900</v>
      </c>
      <c r="U9" s="25">
        <f t="shared" si="2"/>
        <v>675</v>
      </c>
      <c r="V9" s="25">
        <f t="shared" si="2"/>
        <v>450</v>
      </c>
      <c r="W9" s="25">
        <f t="shared" si="2"/>
        <v>225</v>
      </c>
      <c r="X9" s="25">
        <f t="shared" si="2"/>
        <v>0</v>
      </c>
    </row>
    <row r="10" spans="1:25" x14ac:dyDescent="0.35">
      <c r="A10" s="25" t="s">
        <v>49</v>
      </c>
      <c r="E10" s="25">
        <f>D9-E9</f>
        <v>225</v>
      </c>
      <c r="F10" s="25">
        <f t="shared" ref="F10:X10" si="3">E9-F9</f>
        <v>225</v>
      </c>
      <c r="G10" s="25">
        <f t="shared" si="3"/>
        <v>225</v>
      </c>
      <c r="H10" s="25">
        <f t="shared" si="3"/>
        <v>225</v>
      </c>
      <c r="I10" s="25">
        <f t="shared" si="3"/>
        <v>225</v>
      </c>
      <c r="J10" s="25">
        <f t="shared" si="3"/>
        <v>225</v>
      </c>
      <c r="K10" s="25">
        <f t="shared" si="3"/>
        <v>225</v>
      </c>
      <c r="L10" s="25">
        <f t="shared" si="3"/>
        <v>225</v>
      </c>
      <c r="M10" s="25">
        <f t="shared" si="3"/>
        <v>225</v>
      </c>
      <c r="N10" s="25">
        <f t="shared" si="3"/>
        <v>225</v>
      </c>
      <c r="O10" s="25">
        <f t="shared" si="3"/>
        <v>225</v>
      </c>
      <c r="P10" s="25">
        <f t="shared" si="3"/>
        <v>225</v>
      </c>
      <c r="Q10" s="25">
        <f t="shared" si="3"/>
        <v>225</v>
      </c>
      <c r="R10" s="25">
        <f t="shared" si="3"/>
        <v>225</v>
      </c>
      <c r="S10" s="25">
        <f t="shared" si="3"/>
        <v>225</v>
      </c>
      <c r="T10" s="25">
        <f t="shared" si="3"/>
        <v>225</v>
      </c>
      <c r="U10" s="25">
        <f t="shared" si="3"/>
        <v>225</v>
      </c>
      <c r="V10" s="25">
        <f t="shared" si="3"/>
        <v>225</v>
      </c>
      <c r="W10" s="25">
        <f t="shared" si="3"/>
        <v>225</v>
      </c>
      <c r="X10" s="25">
        <f t="shared" si="3"/>
        <v>225</v>
      </c>
    </row>
    <row r="11" spans="1:25" x14ac:dyDescent="0.35">
      <c r="A11" s="25" t="s">
        <v>47</v>
      </c>
      <c r="E11" s="25">
        <f>(D9+E9)*0.5*$C$8</f>
        <v>175.5</v>
      </c>
      <c r="F11" s="25">
        <f t="shared" ref="F11:X11" si="4">(E9+F9)*0.5*$C$8</f>
        <v>166.5</v>
      </c>
      <c r="G11" s="25">
        <f t="shared" si="4"/>
        <v>157.5</v>
      </c>
      <c r="H11" s="25">
        <f t="shared" si="4"/>
        <v>148.5</v>
      </c>
      <c r="I11" s="25">
        <f t="shared" si="4"/>
        <v>139.5</v>
      </c>
      <c r="J11" s="25">
        <f t="shared" si="4"/>
        <v>130.5</v>
      </c>
      <c r="K11" s="25">
        <f t="shared" si="4"/>
        <v>121.5</v>
      </c>
      <c r="L11" s="25">
        <f t="shared" si="4"/>
        <v>112.5</v>
      </c>
      <c r="M11" s="25">
        <f t="shared" si="4"/>
        <v>103.5</v>
      </c>
      <c r="N11" s="25">
        <f t="shared" si="4"/>
        <v>94.5</v>
      </c>
      <c r="O11" s="25">
        <f t="shared" si="4"/>
        <v>85.5</v>
      </c>
      <c r="P11" s="25">
        <f t="shared" si="4"/>
        <v>76.5</v>
      </c>
      <c r="Q11" s="25">
        <f t="shared" si="4"/>
        <v>67.5</v>
      </c>
      <c r="R11" s="25">
        <f t="shared" si="4"/>
        <v>58.5</v>
      </c>
      <c r="S11" s="25">
        <f t="shared" si="4"/>
        <v>49.5</v>
      </c>
      <c r="T11" s="25">
        <f t="shared" si="4"/>
        <v>40.5</v>
      </c>
      <c r="U11" s="25">
        <f t="shared" si="4"/>
        <v>31.5</v>
      </c>
      <c r="V11" s="25">
        <f t="shared" si="4"/>
        <v>22.5</v>
      </c>
      <c r="W11" s="25">
        <f t="shared" si="4"/>
        <v>13.5</v>
      </c>
      <c r="X11" s="25">
        <f t="shared" si="4"/>
        <v>4.5</v>
      </c>
    </row>
    <row r="12" spans="1:25" x14ac:dyDescent="0.35">
      <c r="A12" s="25" t="s">
        <v>48</v>
      </c>
      <c r="E12" s="28">
        <f>SUM(E10:E11)</f>
        <v>400.5</v>
      </c>
      <c r="F12" s="28">
        <f t="shared" ref="F12:X12" si="5">SUM(F10:F11)</f>
        <v>391.5</v>
      </c>
      <c r="G12" s="28">
        <f t="shared" si="5"/>
        <v>382.5</v>
      </c>
      <c r="H12" s="28">
        <f t="shared" si="5"/>
        <v>373.5</v>
      </c>
      <c r="I12" s="28">
        <f t="shared" si="5"/>
        <v>364.5</v>
      </c>
      <c r="J12" s="28">
        <f t="shared" si="5"/>
        <v>355.5</v>
      </c>
      <c r="K12" s="28">
        <f t="shared" si="5"/>
        <v>346.5</v>
      </c>
      <c r="L12" s="28">
        <f t="shared" si="5"/>
        <v>337.5</v>
      </c>
      <c r="M12" s="28">
        <f t="shared" si="5"/>
        <v>328.5</v>
      </c>
      <c r="N12" s="28">
        <f t="shared" si="5"/>
        <v>319.5</v>
      </c>
      <c r="O12" s="28">
        <f t="shared" si="5"/>
        <v>310.5</v>
      </c>
      <c r="P12" s="28">
        <f t="shared" si="5"/>
        <v>301.5</v>
      </c>
      <c r="Q12" s="28">
        <f t="shared" si="5"/>
        <v>292.5</v>
      </c>
      <c r="R12" s="28">
        <f t="shared" si="5"/>
        <v>283.5</v>
      </c>
      <c r="S12" s="28">
        <f t="shared" si="5"/>
        <v>274.5</v>
      </c>
      <c r="T12" s="28">
        <f t="shared" si="5"/>
        <v>265.5</v>
      </c>
      <c r="U12" s="28">
        <f t="shared" si="5"/>
        <v>256.5</v>
      </c>
      <c r="V12" s="28">
        <f t="shared" si="5"/>
        <v>247.5</v>
      </c>
      <c r="W12" s="28">
        <f t="shared" si="5"/>
        <v>238.5</v>
      </c>
      <c r="X12" s="28">
        <f t="shared" si="5"/>
        <v>229.5</v>
      </c>
    </row>
    <row r="13" spans="1:25" ht="15" customHeight="1" x14ac:dyDescent="0.35">
      <c r="A13" s="29" t="str">
        <f>'example annuity'!B4</f>
        <v>Mechanical engineering</v>
      </c>
    </row>
    <row r="14" spans="1:25" x14ac:dyDescent="0.35">
      <c r="A14" s="25" t="s">
        <v>46</v>
      </c>
      <c r="B14" s="26">
        <f>'example annuity'!C4</f>
        <v>10</v>
      </c>
      <c r="D14" s="25">
        <f>'example annuity'!E4</f>
        <v>5500</v>
      </c>
      <c r="E14" s="25">
        <f t="shared" ref="E14:N14" si="6">D14-($D$14/$B$14)</f>
        <v>4950</v>
      </c>
      <c r="F14" s="25">
        <f t="shared" si="6"/>
        <v>4400</v>
      </c>
      <c r="G14" s="25">
        <f t="shared" si="6"/>
        <v>3850</v>
      </c>
      <c r="H14" s="25">
        <f t="shared" si="6"/>
        <v>3300</v>
      </c>
      <c r="I14" s="25">
        <f t="shared" si="6"/>
        <v>2750</v>
      </c>
      <c r="J14" s="25">
        <f t="shared" si="6"/>
        <v>2200</v>
      </c>
      <c r="K14" s="25">
        <f t="shared" si="6"/>
        <v>1650</v>
      </c>
      <c r="L14" s="25">
        <f t="shared" si="6"/>
        <v>1100</v>
      </c>
      <c r="M14" s="25">
        <f t="shared" si="6"/>
        <v>550</v>
      </c>
      <c r="N14" s="25">
        <f t="shared" si="6"/>
        <v>0</v>
      </c>
    </row>
    <row r="15" spans="1:25" x14ac:dyDescent="0.35">
      <c r="A15" s="25" t="s">
        <v>49</v>
      </c>
      <c r="E15" s="25">
        <f>D14-E14</f>
        <v>550</v>
      </c>
      <c r="F15" s="25">
        <f t="shared" ref="F15:N15" si="7">E14-F14</f>
        <v>550</v>
      </c>
      <c r="G15" s="25">
        <f t="shared" si="7"/>
        <v>550</v>
      </c>
      <c r="H15" s="25">
        <f t="shared" si="7"/>
        <v>550</v>
      </c>
      <c r="I15" s="25">
        <f t="shared" si="7"/>
        <v>550</v>
      </c>
      <c r="J15" s="25">
        <f t="shared" si="7"/>
        <v>550</v>
      </c>
      <c r="K15" s="25">
        <f t="shared" si="7"/>
        <v>550</v>
      </c>
      <c r="L15" s="25">
        <f t="shared" si="7"/>
        <v>550</v>
      </c>
      <c r="M15" s="25">
        <f t="shared" si="7"/>
        <v>550</v>
      </c>
      <c r="N15" s="25">
        <f t="shared" si="7"/>
        <v>550</v>
      </c>
    </row>
    <row r="16" spans="1:25" x14ac:dyDescent="0.35">
      <c r="A16" s="25" t="s">
        <v>47</v>
      </c>
      <c r="E16" s="25">
        <f>(D14+E14)*0.5*$C$8</f>
        <v>209</v>
      </c>
      <c r="F16" s="25">
        <f t="shared" ref="F16:N16" si="8">(E14+F14)*0.5*$C$8</f>
        <v>187</v>
      </c>
      <c r="G16" s="25">
        <f t="shared" si="8"/>
        <v>165</v>
      </c>
      <c r="H16" s="25">
        <f t="shared" si="8"/>
        <v>143</v>
      </c>
      <c r="I16" s="25">
        <f t="shared" si="8"/>
        <v>121</v>
      </c>
      <c r="J16" s="25">
        <f t="shared" si="8"/>
        <v>99</v>
      </c>
      <c r="K16" s="25">
        <f t="shared" si="8"/>
        <v>77</v>
      </c>
      <c r="L16" s="25">
        <f t="shared" si="8"/>
        <v>55</v>
      </c>
      <c r="M16" s="25">
        <f t="shared" si="8"/>
        <v>33</v>
      </c>
      <c r="N16" s="25">
        <f t="shared" si="8"/>
        <v>11</v>
      </c>
    </row>
    <row r="17" spans="1:26" x14ac:dyDescent="0.35">
      <c r="A17" s="25" t="s">
        <v>48</v>
      </c>
      <c r="E17" s="28">
        <f>SUM(E15:E16)</f>
        <v>759</v>
      </c>
      <c r="F17" s="28">
        <f t="shared" ref="F17:N17" si="9">SUM(F15:F16)</f>
        <v>737</v>
      </c>
      <c r="G17" s="28">
        <f t="shared" si="9"/>
        <v>715</v>
      </c>
      <c r="H17" s="28">
        <f t="shared" si="9"/>
        <v>693</v>
      </c>
      <c r="I17" s="28">
        <f t="shared" si="9"/>
        <v>671</v>
      </c>
      <c r="J17" s="28">
        <f t="shared" si="9"/>
        <v>649</v>
      </c>
      <c r="K17" s="28">
        <f t="shared" si="9"/>
        <v>627</v>
      </c>
      <c r="L17" s="28">
        <f t="shared" si="9"/>
        <v>605</v>
      </c>
      <c r="M17" s="28">
        <f t="shared" si="9"/>
        <v>583</v>
      </c>
      <c r="N17" s="28">
        <f t="shared" si="9"/>
        <v>561</v>
      </c>
    </row>
    <row r="18" spans="1:26" x14ac:dyDescent="0.35">
      <c r="A18" s="29" t="str">
        <f>'example annuity'!B5</f>
        <v>mobile equipment</v>
      </c>
    </row>
    <row r="19" spans="1:26" x14ac:dyDescent="0.35">
      <c r="A19" s="25" t="s">
        <v>46</v>
      </c>
      <c r="B19" s="26">
        <f>'example annuity'!C5</f>
        <v>5</v>
      </c>
      <c r="D19" s="25">
        <f>'example annuity'!E5</f>
        <v>500</v>
      </c>
      <c r="E19" s="25">
        <f>D19-($D$19/$B$19)</f>
        <v>400</v>
      </c>
      <c r="F19" s="25">
        <f>E19-($D$19/$B$19)</f>
        <v>300</v>
      </c>
      <c r="G19" s="25">
        <f>F19-($D$19/$B$19)</f>
        <v>200</v>
      </c>
      <c r="H19" s="25">
        <f>G19-($D$19/$B$19)</f>
        <v>100</v>
      </c>
      <c r="I19" s="25">
        <f>H19-($D$19/$B$19)</f>
        <v>0</v>
      </c>
      <c r="J19" s="31">
        <f>E19</f>
        <v>400</v>
      </c>
      <c r="K19" s="31">
        <f t="shared" ref="K19:N22" si="10">F19</f>
        <v>300</v>
      </c>
      <c r="L19" s="31">
        <f t="shared" si="10"/>
        <v>200</v>
      </c>
      <c r="M19" s="31">
        <f t="shared" si="10"/>
        <v>100</v>
      </c>
      <c r="N19" s="31">
        <f>I19</f>
        <v>0</v>
      </c>
      <c r="O19" s="33">
        <f>E19</f>
        <v>400</v>
      </c>
      <c r="P19" s="33">
        <f t="shared" ref="P19:S22" si="11">F19</f>
        <v>300</v>
      </c>
      <c r="Q19" s="33">
        <f t="shared" si="11"/>
        <v>200</v>
      </c>
      <c r="R19" s="33">
        <f t="shared" si="11"/>
        <v>100</v>
      </c>
      <c r="S19" s="33">
        <f t="shared" si="11"/>
        <v>0</v>
      </c>
      <c r="T19" s="32">
        <f>E19</f>
        <v>400</v>
      </c>
      <c r="U19" s="32">
        <f t="shared" ref="U19:X22" si="12">F19</f>
        <v>300</v>
      </c>
      <c r="V19" s="32">
        <f t="shared" si="12"/>
        <v>200</v>
      </c>
      <c r="W19" s="32">
        <f t="shared" si="12"/>
        <v>100</v>
      </c>
      <c r="X19" s="32">
        <f t="shared" si="12"/>
        <v>0</v>
      </c>
    </row>
    <row r="20" spans="1:26" x14ac:dyDescent="0.35">
      <c r="A20" s="25" t="s">
        <v>49</v>
      </c>
      <c r="E20" s="25">
        <f>D19-E19</f>
        <v>100</v>
      </c>
      <c r="F20" s="25">
        <f t="shared" ref="F20:I20" si="13">E19-F19</f>
        <v>100</v>
      </c>
      <c r="G20" s="25">
        <f t="shared" si="13"/>
        <v>100</v>
      </c>
      <c r="H20" s="25">
        <f t="shared" si="13"/>
        <v>100</v>
      </c>
      <c r="I20" s="25">
        <f t="shared" si="13"/>
        <v>100</v>
      </c>
      <c r="J20" s="31">
        <f t="shared" ref="J20:J22" si="14">E20</f>
        <v>100</v>
      </c>
      <c r="K20" s="31">
        <f t="shared" si="10"/>
        <v>100</v>
      </c>
      <c r="L20" s="31">
        <f t="shared" si="10"/>
        <v>100</v>
      </c>
      <c r="M20" s="31">
        <f t="shared" si="10"/>
        <v>100</v>
      </c>
      <c r="N20" s="31">
        <f t="shared" si="10"/>
        <v>100</v>
      </c>
      <c r="O20" s="33">
        <f t="shared" ref="O20:O22" si="15">E20</f>
        <v>100</v>
      </c>
      <c r="P20" s="33">
        <f t="shared" si="11"/>
        <v>100</v>
      </c>
      <c r="Q20" s="33">
        <f t="shared" si="11"/>
        <v>100</v>
      </c>
      <c r="R20" s="33">
        <f t="shared" si="11"/>
        <v>100</v>
      </c>
      <c r="S20" s="33">
        <f t="shared" si="11"/>
        <v>100</v>
      </c>
      <c r="T20" s="32">
        <f t="shared" ref="T20:T22" si="16">E20</f>
        <v>100</v>
      </c>
      <c r="U20" s="32">
        <f t="shared" si="12"/>
        <v>100</v>
      </c>
      <c r="V20" s="32">
        <f t="shared" si="12"/>
        <v>100</v>
      </c>
      <c r="W20" s="32">
        <f t="shared" si="12"/>
        <v>100</v>
      </c>
      <c r="X20" s="32">
        <f t="shared" si="12"/>
        <v>100</v>
      </c>
    </row>
    <row r="21" spans="1:26" x14ac:dyDescent="0.35">
      <c r="A21" s="25" t="s">
        <v>47</v>
      </c>
      <c r="E21" s="25">
        <f>(D19+E19)*0.5*$C$8</f>
        <v>18</v>
      </c>
      <c r="F21" s="25">
        <f t="shared" ref="F21:I21" si="17">(E19+F19)*0.5*$C$8</f>
        <v>14</v>
      </c>
      <c r="G21" s="25">
        <f t="shared" si="17"/>
        <v>10</v>
      </c>
      <c r="H21" s="25">
        <f t="shared" si="17"/>
        <v>6</v>
      </c>
      <c r="I21" s="25">
        <f t="shared" si="17"/>
        <v>2</v>
      </c>
      <c r="J21" s="31">
        <f t="shared" si="14"/>
        <v>18</v>
      </c>
      <c r="K21" s="31">
        <f t="shared" si="10"/>
        <v>14</v>
      </c>
      <c r="L21" s="31">
        <f t="shared" si="10"/>
        <v>10</v>
      </c>
      <c r="M21" s="31">
        <f t="shared" si="10"/>
        <v>6</v>
      </c>
      <c r="N21" s="31">
        <f t="shared" si="10"/>
        <v>2</v>
      </c>
      <c r="O21" s="33">
        <f t="shared" si="15"/>
        <v>18</v>
      </c>
      <c r="P21" s="33">
        <f t="shared" si="11"/>
        <v>14</v>
      </c>
      <c r="Q21" s="33">
        <f t="shared" si="11"/>
        <v>10</v>
      </c>
      <c r="R21" s="33">
        <f t="shared" si="11"/>
        <v>6</v>
      </c>
      <c r="S21" s="33">
        <f t="shared" si="11"/>
        <v>2</v>
      </c>
      <c r="T21" s="32">
        <f t="shared" si="16"/>
        <v>18</v>
      </c>
      <c r="U21" s="32">
        <f t="shared" si="12"/>
        <v>14</v>
      </c>
      <c r="V21" s="32">
        <f t="shared" si="12"/>
        <v>10</v>
      </c>
      <c r="W21" s="32">
        <f t="shared" si="12"/>
        <v>6</v>
      </c>
      <c r="X21" s="32">
        <f t="shared" si="12"/>
        <v>2</v>
      </c>
    </row>
    <row r="22" spans="1:26" x14ac:dyDescent="0.35">
      <c r="A22" s="25" t="s">
        <v>48</v>
      </c>
      <c r="E22" s="28">
        <f>SUM(E20:E21)</f>
        <v>118</v>
      </c>
      <c r="F22" s="28">
        <f t="shared" ref="F22:I22" si="18">SUM(F20:F21)</f>
        <v>114</v>
      </c>
      <c r="G22" s="28">
        <f t="shared" si="18"/>
        <v>110</v>
      </c>
      <c r="H22" s="28">
        <f t="shared" si="18"/>
        <v>106</v>
      </c>
      <c r="I22" s="28">
        <f t="shared" si="18"/>
        <v>102</v>
      </c>
      <c r="J22" s="31">
        <f t="shared" si="14"/>
        <v>118</v>
      </c>
      <c r="K22" s="31">
        <f t="shared" si="10"/>
        <v>114</v>
      </c>
      <c r="L22" s="31">
        <f t="shared" si="10"/>
        <v>110</v>
      </c>
      <c r="M22" s="31">
        <f t="shared" si="10"/>
        <v>106</v>
      </c>
      <c r="N22" s="31">
        <f t="shared" si="10"/>
        <v>102</v>
      </c>
      <c r="O22" s="33">
        <f t="shared" si="15"/>
        <v>118</v>
      </c>
      <c r="P22" s="33">
        <f t="shared" si="11"/>
        <v>114</v>
      </c>
      <c r="Q22" s="33">
        <f t="shared" si="11"/>
        <v>110</v>
      </c>
      <c r="R22" s="33">
        <f t="shared" si="11"/>
        <v>106</v>
      </c>
      <c r="S22" s="33">
        <f t="shared" si="11"/>
        <v>102</v>
      </c>
      <c r="T22" s="32">
        <f t="shared" si="16"/>
        <v>118</v>
      </c>
      <c r="U22" s="32">
        <f t="shared" si="12"/>
        <v>114</v>
      </c>
      <c r="V22" s="32">
        <f t="shared" si="12"/>
        <v>110</v>
      </c>
      <c r="W22" s="32">
        <f t="shared" si="12"/>
        <v>106</v>
      </c>
      <c r="X22" s="32">
        <f t="shared" si="12"/>
        <v>102</v>
      </c>
    </row>
    <row r="23" spans="1:26" ht="5.5" customHeight="1" x14ac:dyDescent="0.35">
      <c r="E23" s="28"/>
      <c r="F23" s="28"/>
      <c r="G23" s="28"/>
      <c r="H23" s="28"/>
      <c r="I23" s="28"/>
      <c r="J23" s="31"/>
      <c r="K23" s="31"/>
      <c r="L23" s="31"/>
      <c r="M23" s="31"/>
      <c r="N23" s="31"/>
      <c r="O23" s="33"/>
      <c r="P23" s="33"/>
      <c r="Q23" s="33"/>
      <c r="R23" s="33"/>
      <c r="S23" s="33"/>
      <c r="T23" s="32"/>
      <c r="U23" s="32"/>
      <c r="V23" s="32"/>
      <c r="W23" s="32"/>
      <c r="X23" s="32"/>
    </row>
    <row r="24" spans="1:26" x14ac:dyDescent="0.35">
      <c r="A24" s="29" t="s">
        <v>50</v>
      </c>
      <c r="E24" s="25">
        <f t="shared" ref="E24:X24" si="19">E12+E17+E22</f>
        <v>1277.5</v>
      </c>
      <c r="F24" s="25">
        <f t="shared" si="19"/>
        <v>1242.5</v>
      </c>
      <c r="G24" s="25">
        <f t="shared" si="19"/>
        <v>1207.5</v>
      </c>
      <c r="H24" s="25">
        <f t="shared" si="19"/>
        <v>1172.5</v>
      </c>
      <c r="I24" s="25">
        <f t="shared" si="19"/>
        <v>1137.5</v>
      </c>
      <c r="J24" s="25">
        <f t="shared" si="19"/>
        <v>1122.5</v>
      </c>
      <c r="K24" s="25">
        <f t="shared" si="19"/>
        <v>1087.5</v>
      </c>
      <c r="L24" s="25">
        <f t="shared" si="19"/>
        <v>1052.5</v>
      </c>
      <c r="M24" s="25">
        <f t="shared" si="19"/>
        <v>1017.5</v>
      </c>
      <c r="N24" s="25">
        <f t="shared" si="19"/>
        <v>982.5</v>
      </c>
      <c r="O24" s="25">
        <f t="shared" si="19"/>
        <v>428.5</v>
      </c>
      <c r="P24" s="25">
        <f t="shared" si="19"/>
        <v>415.5</v>
      </c>
      <c r="Q24" s="25">
        <f t="shared" si="19"/>
        <v>402.5</v>
      </c>
      <c r="R24" s="25">
        <f t="shared" si="19"/>
        <v>389.5</v>
      </c>
      <c r="S24" s="25">
        <f t="shared" si="19"/>
        <v>376.5</v>
      </c>
      <c r="T24" s="25">
        <f t="shared" si="19"/>
        <v>383.5</v>
      </c>
      <c r="U24" s="25">
        <f t="shared" si="19"/>
        <v>370.5</v>
      </c>
      <c r="V24" s="25">
        <f t="shared" si="19"/>
        <v>357.5</v>
      </c>
      <c r="W24" s="25">
        <f t="shared" si="19"/>
        <v>344.5</v>
      </c>
      <c r="X24" s="25">
        <f t="shared" si="19"/>
        <v>331.5</v>
      </c>
      <c r="Y24" s="25">
        <f>SUM(E24:X24)</f>
        <v>15100</v>
      </c>
    </row>
    <row r="26" spans="1:26" x14ac:dyDescent="0.35">
      <c r="Y26" s="25">
        <f>Y5-Y24</f>
        <v>551.49999999999818</v>
      </c>
      <c r="Z26" s="27">
        <f>Y26/Y24</f>
        <v>3.65231788079469E-2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A2" sqref="A2:D9"/>
    </sheetView>
  </sheetViews>
  <sheetFormatPr baseColWidth="10" defaultRowHeight="15.5" x14ac:dyDescent="0.35"/>
  <cols>
    <col min="1" max="1" width="20.453125" style="14" customWidth="1"/>
    <col min="2" max="2" width="11.1796875" style="14" bestFit="1" customWidth="1"/>
    <col min="3" max="3" width="11" style="14" bestFit="1" customWidth="1"/>
    <col min="4" max="4" width="12.36328125" style="14" bestFit="1" customWidth="1"/>
    <col min="5" max="16384" width="10.90625" style="14"/>
  </cols>
  <sheetData>
    <row r="2" spans="1:4" x14ac:dyDescent="0.35">
      <c r="A2" s="44" t="s">
        <v>58</v>
      </c>
      <c r="B2" s="39">
        <v>50000</v>
      </c>
      <c r="C2" s="40">
        <v>1</v>
      </c>
      <c r="D2" s="39">
        <f>B2*C2</f>
        <v>50000</v>
      </c>
    </row>
    <row r="3" spans="1:4" x14ac:dyDescent="0.35">
      <c r="A3" s="44" t="s">
        <v>62</v>
      </c>
      <c r="B3" s="39">
        <v>40000</v>
      </c>
      <c r="C3" s="40">
        <v>1</v>
      </c>
      <c r="D3" s="39">
        <f t="shared" ref="D3:D6" si="0">B3*C3</f>
        <v>40000</v>
      </c>
    </row>
    <row r="4" spans="1:4" x14ac:dyDescent="0.35">
      <c r="A4" s="44" t="s">
        <v>61</v>
      </c>
      <c r="B4" s="39">
        <v>40000</v>
      </c>
      <c r="C4" s="40">
        <v>2</v>
      </c>
      <c r="D4" s="39">
        <f t="shared" si="0"/>
        <v>80000</v>
      </c>
    </row>
    <row r="5" spans="1:4" x14ac:dyDescent="0.35">
      <c r="A5" s="44" t="s">
        <v>60</v>
      </c>
      <c r="B5" s="39">
        <v>45000</v>
      </c>
      <c r="C5" s="40">
        <v>1</v>
      </c>
      <c r="D5" s="39">
        <f t="shared" si="0"/>
        <v>45000</v>
      </c>
    </row>
    <row r="6" spans="1:4" x14ac:dyDescent="0.35">
      <c r="A6" s="44" t="s">
        <v>59</v>
      </c>
      <c r="B6" s="39">
        <v>30000</v>
      </c>
      <c r="C6" s="40">
        <v>1</v>
      </c>
      <c r="D6" s="39">
        <f t="shared" si="0"/>
        <v>30000</v>
      </c>
    </row>
    <row r="7" spans="1:4" x14ac:dyDescent="0.35">
      <c r="A7" s="44"/>
      <c r="B7" s="39"/>
      <c r="C7" s="40">
        <f>SUM(C2:C6)</f>
        <v>6</v>
      </c>
      <c r="D7" s="39">
        <f>SUM(D2:D6)</f>
        <v>245000</v>
      </c>
    </row>
    <row r="8" spans="1:4" x14ac:dyDescent="0.35">
      <c r="A8" s="44" t="s">
        <v>63</v>
      </c>
      <c r="B8" s="41">
        <v>0.2</v>
      </c>
      <c r="C8" s="42">
        <f>C7*B8</f>
        <v>1.2000000000000002</v>
      </c>
      <c r="D8" s="39">
        <f>D7*B8</f>
        <v>49000</v>
      </c>
    </row>
    <row r="9" spans="1:4" x14ac:dyDescent="0.35">
      <c r="A9" s="44" t="s">
        <v>64</v>
      </c>
      <c r="B9" s="45"/>
      <c r="C9" s="42">
        <f>SUM(C2:C8)</f>
        <v>13.2</v>
      </c>
      <c r="D9" s="43">
        <f>SUM(D7:D8)</f>
        <v>294000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workbookViewId="0">
      <selection activeCell="B1" sqref="B1:C12"/>
    </sheetView>
  </sheetViews>
  <sheetFormatPr baseColWidth="10" defaultRowHeight="17" customHeight="1" x14ac:dyDescent="0.35"/>
  <cols>
    <col min="1" max="1" width="10.90625" style="15"/>
    <col min="2" max="2" width="25.90625" style="15" bestFit="1" customWidth="1"/>
    <col min="3" max="3" width="13.81640625" style="15" bestFit="1" customWidth="1"/>
    <col min="4" max="16384" width="10.90625" style="15"/>
  </cols>
  <sheetData>
    <row r="1" spans="2:5" ht="17" customHeight="1" x14ac:dyDescent="0.35">
      <c r="B1" s="48" t="s">
        <v>71</v>
      </c>
      <c r="C1" s="49">
        <f>C5+C3</f>
        <v>50200</v>
      </c>
    </row>
    <row r="2" spans="2:5" ht="5" customHeight="1" x14ac:dyDescent="0.35">
      <c r="B2" s="19"/>
      <c r="C2" s="50"/>
    </row>
    <row r="3" spans="2:5" ht="17" customHeight="1" x14ac:dyDescent="0.35">
      <c r="B3" s="19" t="s">
        <v>70</v>
      </c>
      <c r="C3" s="50">
        <v>8200</v>
      </c>
      <c r="E3" s="52" t="s">
        <v>74</v>
      </c>
    </row>
    <row r="4" spans="2:5" ht="5" customHeight="1" x14ac:dyDescent="0.35">
      <c r="B4" s="19"/>
      <c r="C4" s="51"/>
      <c r="E4" s="52" t="s">
        <v>75</v>
      </c>
    </row>
    <row r="5" spans="2:5" ht="17" customHeight="1" x14ac:dyDescent="0.35">
      <c r="B5" s="19" t="s">
        <v>73</v>
      </c>
      <c r="C5" s="50">
        <v>42000</v>
      </c>
      <c r="E5" s="52" t="s">
        <v>76</v>
      </c>
    </row>
    <row r="6" spans="2:5" ht="17" customHeight="1" x14ac:dyDescent="0.35">
      <c r="B6" s="19" t="s">
        <v>65</v>
      </c>
      <c r="C6" s="50">
        <v>7200</v>
      </c>
      <c r="E6" s="52" t="s">
        <v>77</v>
      </c>
    </row>
    <row r="7" spans="2:5" ht="17" customHeight="1" x14ac:dyDescent="0.35">
      <c r="B7" s="19" t="s">
        <v>66</v>
      </c>
      <c r="C7" s="50">
        <v>3500</v>
      </c>
      <c r="E7" s="52" t="s">
        <v>78</v>
      </c>
    </row>
    <row r="8" spans="2:5" ht="17" customHeight="1" x14ac:dyDescent="0.35">
      <c r="B8" s="19" t="s">
        <v>67</v>
      </c>
      <c r="C8" s="50">
        <v>3950</v>
      </c>
      <c r="E8" s="52" t="s">
        <v>79</v>
      </c>
    </row>
    <row r="9" spans="2:5" ht="17" customHeight="1" x14ac:dyDescent="0.35">
      <c r="B9" s="19" t="s">
        <v>68</v>
      </c>
      <c r="C9" s="50">
        <v>650</v>
      </c>
      <c r="E9" s="52" t="s">
        <v>80</v>
      </c>
    </row>
    <row r="10" spans="2:5" ht="17" customHeight="1" x14ac:dyDescent="0.35">
      <c r="B10" s="19" t="s">
        <v>69</v>
      </c>
      <c r="C10" s="50">
        <v>650</v>
      </c>
      <c r="E10" s="52" t="s">
        <v>81</v>
      </c>
    </row>
    <row r="11" spans="2:5" ht="7" customHeight="1" x14ac:dyDescent="0.35">
      <c r="B11" s="19"/>
      <c r="C11" s="50"/>
      <c r="E11" s="52" t="s">
        <v>82</v>
      </c>
    </row>
    <row r="12" spans="2:5" ht="17" customHeight="1" x14ac:dyDescent="0.35">
      <c r="B12" s="19" t="s">
        <v>72</v>
      </c>
      <c r="C12" s="50">
        <f>C5-C6-C7-C8-C9-C10</f>
        <v>26050</v>
      </c>
      <c r="D12" s="47"/>
      <c r="E12" s="52" t="s">
        <v>83</v>
      </c>
    </row>
    <row r="13" spans="2:5" ht="17" customHeight="1" x14ac:dyDescent="0.35">
      <c r="C13" s="46">
        <f>C12/12</f>
        <v>2170.8333333333335</v>
      </c>
      <c r="E13" s="52" t="s">
        <v>84</v>
      </c>
    </row>
    <row r="14" spans="2:5" ht="17" customHeight="1" x14ac:dyDescent="0.35">
      <c r="C14" s="46"/>
      <c r="E14" s="52" t="s">
        <v>85</v>
      </c>
    </row>
    <row r="15" spans="2:5" ht="17" customHeight="1" x14ac:dyDescent="0.35">
      <c r="C15" s="46"/>
      <c r="E15" s="52" t="s">
        <v>86</v>
      </c>
    </row>
    <row r="16" spans="2:5" ht="17" customHeight="1" x14ac:dyDescent="0.35">
      <c r="E16" s="52" t="s">
        <v>87</v>
      </c>
    </row>
    <row r="17" spans="5:5" ht="17" customHeight="1" x14ac:dyDescent="0.35">
      <c r="E17" s="52" t="s">
        <v>82</v>
      </c>
    </row>
    <row r="18" spans="5:5" ht="17" customHeight="1" x14ac:dyDescent="0.35">
      <c r="E18" s="52" t="s">
        <v>83</v>
      </c>
    </row>
    <row r="19" spans="5:5" ht="17" customHeight="1" x14ac:dyDescent="0.35">
      <c r="E19" s="52" t="s">
        <v>88</v>
      </c>
    </row>
    <row r="20" spans="5:5" ht="17" customHeight="1" x14ac:dyDescent="0.35">
      <c r="E20" s="52" t="s">
        <v>89</v>
      </c>
    </row>
    <row r="21" spans="5:5" ht="17" customHeight="1" x14ac:dyDescent="0.35">
      <c r="E21" s="52" t="s">
        <v>90</v>
      </c>
    </row>
    <row r="22" spans="5:5" ht="17" customHeight="1" x14ac:dyDescent="0.35">
      <c r="E22" s="52" t="s">
        <v>91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D19" sqref="D19"/>
    </sheetView>
  </sheetViews>
  <sheetFormatPr baseColWidth="10" defaultColWidth="20.54296875" defaultRowHeight="15.5" x14ac:dyDescent="0.35"/>
  <cols>
    <col min="1" max="1" width="29.08984375" style="15" customWidth="1"/>
    <col min="2" max="2" width="8.6328125" style="16" customWidth="1"/>
    <col min="3" max="3" width="13.81640625" style="15" bestFit="1" customWidth="1"/>
    <col min="4" max="4" width="10.81640625" style="15" bestFit="1" customWidth="1"/>
    <col min="5" max="5" width="13.81640625" style="15" bestFit="1" customWidth="1"/>
    <col min="6" max="16384" width="20.54296875" style="15"/>
  </cols>
  <sheetData>
    <row r="2" spans="1:5" x14ac:dyDescent="0.35">
      <c r="A2" s="19" t="s">
        <v>92</v>
      </c>
      <c r="B2" s="18">
        <v>6</v>
      </c>
      <c r="C2" s="19" t="s">
        <v>97</v>
      </c>
      <c r="D2" s="53">
        <v>40000</v>
      </c>
      <c r="E2" s="54">
        <f>B2*D2*1.2</f>
        <v>288000</v>
      </c>
    </row>
    <row r="3" spans="1:5" x14ac:dyDescent="0.35">
      <c r="A3" s="19" t="s">
        <v>93</v>
      </c>
      <c r="B3" s="18">
        <v>1000</v>
      </c>
      <c r="C3" s="19" t="s">
        <v>98</v>
      </c>
      <c r="D3" s="59">
        <v>1700</v>
      </c>
      <c r="E3" s="54">
        <f>ROUND(B3*D3*0.8*0.16,-3)</f>
        <v>218000</v>
      </c>
    </row>
    <row r="4" spans="1:5" x14ac:dyDescent="0.35">
      <c r="A4" s="19" t="s">
        <v>94</v>
      </c>
      <c r="B4" s="18">
        <v>250</v>
      </c>
      <c r="C4" s="19" t="s">
        <v>98</v>
      </c>
      <c r="D4" s="59">
        <v>1700</v>
      </c>
      <c r="E4" s="54">
        <f>ROUNDUP(D4*B4*0.19/0.86*0.5,-3)</f>
        <v>47000</v>
      </c>
    </row>
    <row r="5" spans="1:5" x14ac:dyDescent="0.35">
      <c r="A5" s="19" t="s">
        <v>95</v>
      </c>
      <c r="B5" s="18"/>
      <c r="C5" s="19"/>
      <c r="D5" s="19"/>
      <c r="E5" s="19"/>
    </row>
    <row r="6" spans="1:5" x14ac:dyDescent="0.35">
      <c r="A6" s="55" t="s">
        <v>99</v>
      </c>
      <c r="B6" s="57">
        <v>0.02</v>
      </c>
      <c r="C6" s="53">
        <v>5000000</v>
      </c>
      <c r="D6" s="19"/>
      <c r="E6" s="54">
        <f>B6*C6</f>
        <v>100000</v>
      </c>
    </row>
    <row r="7" spans="1:5" x14ac:dyDescent="0.35">
      <c r="A7" s="55" t="s">
        <v>100</v>
      </c>
      <c r="B7" s="57">
        <v>0.3</v>
      </c>
      <c r="C7" s="53">
        <v>500000</v>
      </c>
      <c r="D7" s="19"/>
      <c r="E7" s="54">
        <f t="shared" ref="E7:E9" si="0">B7*C7</f>
        <v>150000</v>
      </c>
    </row>
    <row r="8" spans="1:5" x14ac:dyDescent="0.35">
      <c r="A8" s="55" t="s">
        <v>101</v>
      </c>
      <c r="B8" s="57">
        <v>0.02</v>
      </c>
      <c r="C8" s="53">
        <v>4000000</v>
      </c>
      <c r="D8" s="19"/>
      <c r="E8" s="54">
        <f t="shared" si="0"/>
        <v>80000</v>
      </c>
    </row>
    <row r="9" spans="1:5" x14ac:dyDescent="0.35">
      <c r="A9" s="55" t="s">
        <v>39</v>
      </c>
      <c r="B9" s="57">
        <v>7.0000000000000007E-2</v>
      </c>
      <c r="C9" s="53">
        <v>500000</v>
      </c>
      <c r="D9" s="19"/>
      <c r="E9" s="54">
        <f t="shared" si="0"/>
        <v>35000</v>
      </c>
    </row>
    <row r="10" spans="1:5" x14ac:dyDescent="0.35">
      <c r="A10" s="19"/>
      <c r="B10" s="18"/>
      <c r="C10" s="19"/>
      <c r="D10" s="19"/>
      <c r="E10" s="54">
        <f>SUM(E2:E9)</f>
        <v>918000</v>
      </c>
    </row>
    <row r="11" spans="1:5" x14ac:dyDescent="0.35">
      <c r="A11" s="19" t="s">
        <v>96</v>
      </c>
      <c r="B11" s="57">
        <v>0.1</v>
      </c>
      <c r="C11" s="19"/>
      <c r="D11" s="19"/>
      <c r="E11" s="54">
        <f>ROUNDUP(E10*B11,-3)</f>
        <v>92000</v>
      </c>
    </row>
    <row r="12" spans="1:5" ht="5.5" customHeight="1" x14ac:dyDescent="0.35">
      <c r="A12" s="19"/>
      <c r="B12" s="18"/>
      <c r="C12" s="19"/>
      <c r="D12" s="19"/>
      <c r="E12" s="19"/>
    </row>
    <row r="13" spans="1:5" x14ac:dyDescent="0.35">
      <c r="A13" s="19"/>
      <c r="B13" s="18"/>
      <c r="C13" s="19"/>
      <c r="D13" s="19"/>
      <c r="E13" s="54">
        <f>SUM(E10:E12)</f>
        <v>1010000</v>
      </c>
    </row>
    <row r="14" spans="1:5" x14ac:dyDescent="0.35">
      <c r="A14" s="19" t="s">
        <v>103</v>
      </c>
      <c r="B14" s="57">
        <v>0.1</v>
      </c>
      <c r="C14" s="19"/>
      <c r="D14" s="19"/>
      <c r="E14" s="54">
        <f>ROUND(E13*B14,-4)</f>
        <v>100000</v>
      </c>
    </row>
    <row r="15" spans="1:5" x14ac:dyDescent="0.35">
      <c r="A15" s="19"/>
      <c r="B15" s="18"/>
      <c r="C15" s="19"/>
      <c r="D15" s="19"/>
      <c r="E15" s="56">
        <f>SUM(E13:E14)</f>
        <v>1110000</v>
      </c>
    </row>
    <row r="16" spans="1:5" x14ac:dyDescent="0.35">
      <c r="A16" s="19" t="s">
        <v>57</v>
      </c>
      <c r="B16" s="18" t="s">
        <v>102</v>
      </c>
      <c r="C16" s="53">
        <v>40000</v>
      </c>
      <c r="D16" s="19"/>
      <c r="E16" s="58">
        <f>E15/C16</f>
        <v>27.75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9"/>
  <sheetViews>
    <sheetView workbookViewId="0">
      <selection activeCell="D17" sqref="D17"/>
    </sheetView>
  </sheetViews>
  <sheetFormatPr baseColWidth="10" defaultRowHeight="15.5" x14ac:dyDescent="0.35"/>
  <cols>
    <col min="1" max="1" width="10.90625" style="15"/>
    <col min="2" max="2" width="6.7265625" style="64" customWidth="1"/>
    <col min="3" max="3" width="9.54296875" style="16" customWidth="1"/>
    <col min="4" max="4" width="7.54296875" style="16" customWidth="1"/>
    <col min="5" max="5" width="6.1796875" style="15" customWidth="1"/>
    <col min="6" max="6" width="6.1796875" style="16" customWidth="1"/>
    <col min="7" max="7" width="6.1796875" style="15" customWidth="1"/>
    <col min="8" max="8" width="6.08984375" style="16" customWidth="1"/>
    <col min="9" max="9" width="6.1796875" style="15" customWidth="1"/>
    <col min="10" max="10" width="6.1796875" style="16" customWidth="1"/>
    <col min="11" max="11" width="6.1796875" style="15" customWidth="1"/>
    <col min="12" max="12" width="6.1796875" style="16" customWidth="1"/>
    <col min="13" max="13" width="6.1796875" style="15" customWidth="1"/>
    <col min="14" max="14" width="6.1796875" style="16" customWidth="1"/>
    <col min="15" max="15" width="10.1796875" style="16" customWidth="1"/>
    <col min="16" max="16384" width="10.90625" style="15"/>
  </cols>
  <sheetData>
    <row r="3" spans="2:15" s="20" customFormat="1" ht="46.5" x14ac:dyDescent="0.35">
      <c r="B3" s="76" t="s">
        <v>109</v>
      </c>
      <c r="C3" s="22" t="s">
        <v>114</v>
      </c>
      <c r="D3" s="22" t="s">
        <v>122</v>
      </c>
      <c r="E3" s="84" t="s">
        <v>116</v>
      </c>
      <c r="F3" s="84"/>
      <c r="G3" s="84" t="s">
        <v>117</v>
      </c>
      <c r="H3" s="84"/>
      <c r="I3" s="84" t="s">
        <v>118</v>
      </c>
      <c r="J3" s="84"/>
      <c r="K3" s="84" t="s">
        <v>119</v>
      </c>
      <c r="L3" s="84"/>
      <c r="M3" s="84" t="s">
        <v>120</v>
      </c>
      <c r="N3" s="84"/>
      <c r="O3" s="22" t="s">
        <v>123</v>
      </c>
    </row>
    <row r="4" spans="2:15" x14ac:dyDescent="0.35">
      <c r="B4" s="77"/>
      <c r="C4" s="63" t="s">
        <v>115</v>
      </c>
      <c r="D4" s="63" t="s">
        <v>121</v>
      </c>
      <c r="E4" s="63" t="s">
        <v>121</v>
      </c>
      <c r="F4" s="63" t="s">
        <v>115</v>
      </c>
      <c r="G4" s="63" t="s">
        <v>121</v>
      </c>
      <c r="H4" s="63" t="s">
        <v>115</v>
      </c>
      <c r="I4" s="63" t="s">
        <v>121</v>
      </c>
      <c r="J4" s="63" t="s">
        <v>115</v>
      </c>
      <c r="K4" s="63" t="s">
        <v>121</v>
      </c>
      <c r="L4" s="63" t="s">
        <v>115</v>
      </c>
      <c r="M4" s="63" t="s">
        <v>121</v>
      </c>
      <c r="N4" s="63" t="s">
        <v>115</v>
      </c>
      <c r="O4" s="63" t="s">
        <v>115</v>
      </c>
    </row>
    <row r="5" spans="2:15" x14ac:dyDescent="0.35">
      <c r="B5" s="77" t="s">
        <v>6</v>
      </c>
      <c r="C5" s="63">
        <v>34</v>
      </c>
      <c r="D5" s="57">
        <v>0.1</v>
      </c>
      <c r="E5" s="78">
        <v>0.88</v>
      </c>
      <c r="F5" s="63">
        <f>$D$12*E5</f>
        <v>8.8000000000000007</v>
      </c>
      <c r="G5" s="78"/>
      <c r="H5" s="63"/>
      <c r="I5" s="78"/>
      <c r="J5" s="63"/>
      <c r="K5" s="78">
        <v>0.02</v>
      </c>
      <c r="L5" s="63">
        <f>$D$15*K5</f>
        <v>-1</v>
      </c>
      <c r="M5" s="78"/>
      <c r="N5" s="63"/>
      <c r="O5" s="79">
        <f>C5+F5+H5+J5+L5+N5</f>
        <v>41.8</v>
      </c>
    </row>
    <row r="6" spans="2:15" x14ac:dyDescent="0.35">
      <c r="B6" s="77" t="s">
        <v>110</v>
      </c>
      <c r="C6" s="63">
        <v>34</v>
      </c>
      <c r="D6" s="57">
        <v>0.12</v>
      </c>
      <c r="E6" s="78">
        <v>0.38</v>
      </c>
      <c r="F6" s="63">
        <f>$D$12*E6</f>
        <v>3.8</v>
      </c>
      <c r="G6" s="78">
        <v>0.48</v>
      </c>
      <c r="H6" s="63">
        <f>$D$13*G6</f>
        <v>28.799999999999997</v>
      </c>
      <c r="I6" s="78"/>
      <c r="J6" s="63"/>
      <c r="K6" s="78">
        <v>0.02</v>
      </c>
      <c r="L6" s="63">
        <f t="shared" ref="L6:L9" si="0">$D$15*K6</f>
        <v>-1</v>
      </c>
      <c r="M6" s="78"/>
      <c r="N6" s="63"/>
      <c r="O6" s="79">
        <f>C6+F6+H6+J6+L6+N6</f>
        <v>65.599999999999994</v>
      </c>
    </row>
    <row r="7" spans="2:15" x14ac:dyDescent="0.35">
      <c r="B7" s="77" t="s">
        <v>111</v>
      </c>
      <c r="C7" s="63">
        <v>33</v>
      </c>
      <c r="D7" s="57">
        <v>0.34</v>
      </c>
      <c r="E7" s="78"/>
      <c r="F7" s="63"/>
      <c r="G7" s="78"/>
      <c r="H7" s="63"/>
      <c r="I7" s="78">
        <v>0.64</v>
      </c>
      <c r="J7" s="63">
        <f>$D$14*I7</f>
        <v>-6.4</v>
      </c>
      <c r="K7" s="78">
        <v>0.02</v>
      </c>
      <c r="L7" s="63">
        <f t="shared" si="0"/>
        <v>-1</v>
      </c>
      <c r="M7" s="78"/>
      <c r="N7" s="63"/>
      <c r="O7" s="79">
        <f>C7+F7+H7+J7+L7+N7</f>
        <v>25.6</v>
      </c>
    </row>
    <row r="8" spans="2:15" x14ac:dyDescent="0.35">
      <c r="B8" s="77" t="s">
        <v>112</v>
      </c>
      <c r="C8" s="63">
        <v>41</v>
      </c>
      <c r="D8" s="57">
        <v>0.12</v>
      </c>
      <c r="E8" s="78">
        <v>0.38</v>
      </c>
      <c r="F8" s="63">
        <f>$D$12*E8</f>
        <v>3.8</v>
      </c>
      <c r="G8" s="78">
        <v>0.41</v>
      </c>
      <c r="H8" s="63">
        <f>$D$13*G8</f>
        <v>24.599999999999998</v>
      </c>
      <c r="I8" s="78"/>
      <c r="J8" s="63"/>
      <c r="K8" s="78">
        <v>0.03</v>
      </c>
      <c r="L8" s="63">
        <f t="shared" si="0"/>
        <v>-1.5</v>
      </c>
      <c r="M8" s="78">
        <v>0.06</v>
      </c>
      <c r="N8" s="63">
        <f>$D$16*M8</f>
        <v>-6</v>
      </c>
      <c r="O8" s="79">
        <f>C8+F8+H8+J8+L8+N8</f>
        <v>61.899999999999991</v>
      </c>
    </row>
    <row r="9" spans="2:15" x14ac:dyDescent="0.35">
      <c r="B9" s="77" t="s">
        <v>113</v>
      </c>
      <c r="C9" s="63">
        <v>50</v>
      </c>
      <c r="D9" s="57">
        <v>0.05</v>
      </c>
      <c r="E9" s="78">
        <v>0.4</v>
      </c>
      <c r="F9" s="63">
        <f>$D$12*E9</f>
        <v>4</v>
      </c>
      <c r="G9" s="78">
        <v>0.53</v>
      </c>
      <c r="H9" s="63">
        <f>$D$13*G9</f>
        <v>31.8</v>
      </c>
      <c r="I9" s="78"/>
      <c r="J9" s="63"/>
      <c r="K9" s="78">
        <v>0.02</v>
      </c>
      <c r="L9" s="63">
        <f t="shared" si="0"/>
        <v>-1</v>
      </c>
      <c r="M9" s="78"/>
      <c r="N9" s="63"/>
      <c r="O9" s="79">
        <f>C9+F9+H9+J9+L9+N9</f>
        <v>84.8</v>
      </c>
    </row>
    <row r="10" spans="2:15" x14ac:dyDescent="0.35">
      <c r="D10" s="65"/>
    </row>
    <row r="12" spans="2:15" x14ac:dyDescent="0.35">
      <c r="B12" s="85" t="s">
        <v>116</v>
      </c>
      <c r="C12" s="85"/>
      <c r="D12" s="67">
        <f>F12</f>
        <v>10</v>
      </c>
      <c r="F12" s="68">
        <v>10</v>
      </c>
      <c r="H12" s="75">
        <v>30</v>
      </c>
      <c r="J12" s="74">
        <v>-10</v>
      </c>
      <c r="L12" s="73">
        <v>-50</v>
      </c>
      <c r="N12" s="72">
        <v>-100</v>
      </c>
    </row>
    <row r="13" spans="2:15" x14ac:dyDescent="0.35">
      <c r="B13" s="86" t="s">
        <v>117</v>
      </c>
      <c r="C13" s="86"/>
      <c r="D13" s="70">
        <f>H15</f>
        <v>60</v>
      </c>
      <c r="F13" s="68">
        <v>20</v>
      </c>
      <c r="H13" s="75">
        <v>40</v>
      </c>
      <c r="J13" s="74">
        <v>0</v>
      </c>
      <c r="L13" s="73">
        <v>-40</v>
      </c>
      <c r="N13" s="72">
        <v>-75</v>
      </c>
    </row>
    <row r="14" spans="2:15" x14ac:dyDescent="0.35">
      <c r="B14" s="87" t="s">
        <v>118</v>
      </c>
      <c r="C14" s="87"/>
      <c r="D14" s="71">
        <f>J12</f>
        <v>-10</v>
      </c>
      <c r="F14" s="68">
        <v>30</v>
      </c>
      <c r="H14" s="75">
        <v>50</v>
      </c>
      <c r="J14" s="74">
        <v>10</v>
      </c>
      <c r="L14" s="73">
        <v>-30</v>
      </c>
      <c r="N14" s="72">
        <v>-50</v>
      </c>
    </row>
    <row r="15" spans="2:15" x14ac:dyDescent="0.35">
      <c r="B15" s="88" t="s">
        <v>119</v>
      </c>
      <c r="C15" s="88"/>
      <c r="D15" s="69">
        <f>L12</f>
        <v>-50</v>
      </c>
      <c r="F15" s="68">
        <v>40</v>
      </c>
      <c r="H15" s="75">
        <v>60</v>
      </c>
      <c r="J15" s="74">
        <v>20</v>
      </c>
      <c r="L15" s="73">
        <v>-20</v>
      </c>
      <c r="N15" s="72">
        <v>-40</v>
      </c>
    </row>
    <row r="16" spans="2:15" x14ac:dyDescent="0.35">
      <c r="B16" s="89" t="s">
        <v>120</v>
      </c>
      <c r="C16" s="89"/>
      <c r="D16" s="66">
        <f>N12</f>
        <v>-100</v>
      </c>
      <c r="F16" s="68">
        <v>50</v>
      </c>
      <c r="H16" s="75">
        <v>70</v>
      </c>
      <c r="J16" s="74">
        <v>30</v>
      </c>
      <c r="L16" s="73">
        <v>-10</v>
      </c>
      <c r="N16" s="72">
        <v>-30</v>
      </c>
    </row>
    <row r="17" spans="6:14" x14ac:dyDescent="0.35">
      <c r="F17" s="68">
        <v>60</v>
      </c>
      <c r="H17" s="75">
        <v>80</v>
      </c>
      <c r="J17" s="74">
        <v>40</v>
      </c>
      <c r="L17" s="73">
        <v>0</v>
      </c>
      <c r="N17" s="72">
        <v>-20</v>
      </c>
    </row>
    <row r="18" spans="6:14" x14ac:dyDescent="0.35">
      <c r="F18" s="68">
        <v>70</v>
      </c>
      <c r="H18" s="75">
        <v>90</v>
      </c>
      <c r="L18" s="73">
        <v>10</v>
      </c>
      <c r="N18" s="72">
        <v>-10</v>
      </c>
    </row>
    <row r="19" spans="6:14" x14ac:dyDescent="0.35">
      <c r="F19" s="68">
        <v>80</v>
      </c>
      <c r="H19" s="75">
        <v>100</v>
      </c>
      <c r="L19" s="73">
        <v>20</v>
      </c>
      <c r="N19" s="72">
        <v>0</v>
      </c>
    </row>
  </sheetData>
  <mergeCells count="10">
    <mergeCell ref="B13:C13"/>
    <mergeCell ref="B14:C14"/>
    <mergeCell ref="B15:C15"/>
    <mergeCell ref="B16:C16"/>
    <mergeCell ref="E3:F3"/>
    <mergeCell ref="G3:H3"/>
    <mergeCell ref="I3:J3"/>
    <mergeCell ref="K3:L3"/>
    <mergeCell ref="M3:N3"/>
    <mergeCell ref="B12:C12"/>
  </mergeCells>
  <conditionalFormatting sqref="O5:O9">
    <cfRule type="colorScale" priority="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engineering</vt:lpstr>
      <vt:lpstr>Budget</vt:lpstr>
      <vt:lpstr>A-Planung</vt:lpstr>
      <vt:lpstr>example annuity</vt:lpstr>
      <vt:lpstr>capex</vt:lpstr>
      <vt:lpstr>opex</vt:lpstr>
      <vt:lpstr>salary</vt:lpstr>
      <vt:lpstr>opex exemp</vt:lpstr>
      <vt:lpstr>comparison costs</vt:lpstr>
      <vt:lpstr>veolia</vt:lpstr>
      <vt:lpstr>Tabelle3</vt:lpstr>
      <vt:lpstr>'A-Planung'!Druckbereich</vt:lpstr>
    </vt:vector>
  </TitlesOfParts>
  <Company>Rechen- und Kommunikationszentrum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Pretz, Thomas</dc:creator>
  <cp:lastModifiedBy>Pretz, Thomas</cp:lastModifiedBy>
  <cp:lastPrinted>2013-04-09T14:24:01Z</cp:lastPrinted>
  <dcterms:created xsi:type="dcterms:W3CDTF">2013-03-28T15:47:04Z</dcterms:created>
  <dcterms:modified xsi:type="dcterms:W3CDTF">2017-10-04T10:30:48Z</dcterms:modified>
</cp:coreProperties>
</file>