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7055" windowHeight="9150"/>
  </bookViews>
  <sheets>
    <sheet name="korekcia" sheetId="1" r:id="rId1"/>
    <sheet name="udaje" sheetId="2" r:id="rId2"/>
  </sheets>
  <calcPr calcId="124519"/>
</workbook>
</file>

<file path=xl/calcChain.xml><?xml version="1.0" encoding="utf-8"?>
<calcChain xmlns="http://schemas.openxmlformats.org/spreadsheetml/2006/main">
  <c r="C26" i="1"/>
  <c r="B23" l="1"/>
  <c r="I14" i="2"/>
  <c r="G14"/>
  <c r="I13"/>
  <c r="G13"/>
  <c r="I12"/>
  <c r="G12"/>
  <c r="I11"/>
  <c r="G11"/>
  <c r="I10"/>
  <c r="G10"/>
  <c r="I9"/>
  <c r="G9"/>
  <c r="I8"/>
  <c r="G8"/>
  <c r="I7"/>
  <c r="G7"/>
  <c r="C8"/>
  <c r="I6"/>
  <c r="G6"/>
  <c r="C7"/>
  <c r="I5"/>
  <c r="G5"/>
  <c r="C4"/>
  <c r="C5" s="1"/>
  <c r="B18" i="1" l="1"/>
  <c r="K14" i="2"/>
  <c r="F14"/>
  <c r="K13"/>
  <c r="F13"/>
  <c r="K12"/>
  <c r="F12"/>
  <c r="K11"/>
  <c r="F11"/>
  <c r="K10"/>
  <c r="F10"/>
  <c r="K9"/>
  <c r="F9"/>
  <c r="K8"/>
  <c r="F8"/>
  <c r="K7"/>
  <c r="F7"/>
  <c r="K6"/>
  <c r="F6"/>
  <c r="K5"/>
  <c r="F5" s="1"/>
  <c r="J5" l="1"/>
  <c r="K16" i="1" s="1"/>
  <c r="H5" i="2"/>
  <c r="J16" i="1" s="1"/>
  <c r="J6" i="2"/>
  <c r="K17" i="1" s="1"/>
  <c r="H6" i="2"/>
  <c r="J17" i="1" s="1"/>
  <c r="J7" i="2"/>
  <c r="K18" i="1" s="1"/>
  <c r="H7" i="2"/>
  <c r="J18" i="1" s="1"/>
  <c r="J8" i="2"/>
  <c r="K19" i="1" s="1"/>
  <c r="H8" i="2"/>
  <c r="J19" i="1" s="1"/>
  <c r="J9" i="2"/>
  <c r="K20" i="1" s="1"/>
  <c r="H9" i="2"/>
  <c r="J20" i="1" s="1"/>
  <c r="J10" i="2"/>
  <c r="K21" i="1" s="1"/>
  <c r="H10" i="2"/>
  <c r="J21" i="1" s="1"/>
  <c r="J11" i="2"/>
  <c r="K22" i="1" s="1"/>
  <c r="H11" i="2"/>
  <c r="J22" i="1" s="1"/>
  <c r="J12" i="2"/>
  <c r="K23" i="1" s="1"/>
  <c r="H12" i="2"/>
  <c r="J23" i="1" s="1"/>
  <c r="J13" i="2"/>
  <c r="K24" i="1" s="1"/>
  <c r="H13" i="2"/>
  <c r="J24" i="1" s="1"/>
  <c r="J14" i="2"/>
  <c r="K25" i="1" s="1"/>
  <c r="H14" i="2"/>
  <c r="J25" i="1" s="1"/>
  <c r="C12" i="2" l="1"/>
  <c r="C13"/>
</calcChain>
</file>

<file path=xl/sharedStrings.xml><?xml version="1.0" encoding="utf-8"?>
<sst xmlns="http://schemas.openxmlformats.org/spreadsheetml/2006/main" count="57" uniqueCount="50">
  <si>
    <t>Počet odberov</t>
  </si>
  <si>
    <t>Doplnkové údaje</t>
  </si>
  <si>
    <t>Čas odberu</t>
  </si>
  <si>
    <t>[ml]</t>
  </si>
  <si>
    <t>[mg]</t>
  </si>
  <si>
    <t>[%]</t>
  </si>
  <si>
    <t>Požadovaný počet desatinných miest vo výsledku</t>
  </si>
  <si>
    <t>Kvapalina odparená medzi odbermi</t>
  </si>
  <si>
    <r>
      <t xml:space="preserve">Kov </t>
    </r>
    <r>
      <rPr>
        <b/>
        <sz val="9"/>
        <color rgb="FFFF0000"/>
        <rFont val="Calibri"/>
        <family val="2"/>
        <charset val="238"/>
        <scheme val="minor"/>
      </rPr>
      <t xml:space="preserve">1 </t>
    </r>
    <r>
      <rPr>
        <b/>
        <sz val="9"/>
        <color theme="1"/>
        <rFont val="Calibri"/>
        <family val="2"/>
        <charset val="238"/>
        <scheme val="minor"/>
      </rPr>
      <t>stratený odberom</t>
    </r>
  </si>
  <si>
    <r>
      <t xml:space="preserve">Skutočný obsah </t>
    </r>
    <r>
      <rPr>
        <b/>
        <sz val="9"/>
        <color rgb="FFFF0000"/>
        <rFont val="Calibri"/>
        <family val="2"/>
        <charset val="238"/>
        <scheme val="minor"/>
      </rPr>
      <t>1</t>
    </r>
  </si>
  <si>
    <r>
      <t xml:space="preserve">Kov </t>
    </r>
    <r>
      <rPr>
        <b/>
        <sz val="9"/>
        <color rgb="FF0070C0"/>
        <rFont val="Calibri"/>
        <family val="2"/>
        <charset val="238"/>
        <scheme val="minor"/>
      </rPr>
      <t xml:space="preserve">2 </t>
    </r>
    <r>
      <rPr>
        <b/>
        <sz val="9"/>
        <color theme="1"/>
        <rFont val="Calibri"/>
        <family val="2"/>
        <charset val="238"/>
        <scheme val="minor"/>
      </rPr>
      <t>stratený odberom</t>
    </r>
  </si>
  <si>
    <r>
      <t xml:space="preserve">Skutočný obsah </t>
    </r>
    <r>
      <rPr>
        <b/>
        <sz val="9"/>
        <color rgb="FF0070C0"/>
        <rFont val="Calibri"/>
        <family val="2"/>
        <charset val="238"/>
        <scheme val="minor"/>
      </rPr>
      <t>2</t>
    </r>
  </si>
  <si>
    <t>Inštrukcie</t>
  </si>
  <si>
    <t>#</t>
  </si>
  <si>
    <t xml:space="preserve">Tento dokument vnikol na základe pôvodného projektu "Korekcia v1.00" z roku 1998  Nadácie R. Kammela </t>
  </si>
  <si>
    <r>
      <t xml:space="preserve">Celkové vylúhované množstvo prvku 2 </t>
    </r>
    <r>
      <rPr>
        <b/>
        <sz val="11"/>
        <color theme="1"/>
        <rFont val="Calibri"/>
        <family val="2"/>
        <charset val="238"/>
        <scheme val="minor"/>
      </rPr>
      <t>[mg]</t>
    </r>
  </si>
  <si>
    <r>
      <t xml:space="preserve">Celkové vylúhované množstvo prvku 1 </t>
    </r>
    <r>
      <rPr>
        <b/>
        <sz val="11"/>
        <color theme="1"/>
        <rFont val="Calibri"/>
        <family val="2"/>
        <charset val="238"/>
        <scheme val="minor"/>
      </rPr>
      <t>[mg]</t>
    </r>
  </si>
  <si>
    <r>
      <rPr>
        <sz val="11"/>
        <color theme="1"/>
        <rFont val="Calibri"/>
        <family val="2"/>
        <charset val="238"/>
        <scheme val="minor"/>
      </rPr>
      <t xml:space="preserve">Hmotnosť prvku 1 vo vstupe </t>
    </r>
    <r>
      <rPr>
        <b/>
        <sz val="11"/>
        <color theme="1"/>
        <rFont val="Calibri"/>
        <family val="2"/>
        <charset val="238"/>
        <scheme val="minor"/>
      </rPr>
      <t xml:space="preserve">[mg] </t>
    </r>
  </si>
  <si>
    <r>
      <rPr>
        <sz val="11"/>
        <color theme="1"/>
        <rFont val="Calibri"/>
        <family val="2"/>
        <charset val="238"/>
        <scheme val="minor"/>
      </rPr>
      <t xml:space="preserve">Hmotnosť prvku 2 vo vstupe  </t>
    </r>
    <r>
      <rPr>
        <b/>
        <sz val="11"/>
        <color theme="1"/>
        <rFont val="Calibri"/>
        <family val="2"/>
        <charset val="238"/>
        <scheme val="minor"/>
      </rPr>
      <t>[mg]</t>
    </r>
  </si>
  <si>
    <r>
      <rPr>
        <sz val="11"/>
        <color theme="1"/>
        <rFont val="Calibri"/>
        <family val="2"/>
        <charset val="238"/>
        <scheme val="minor"/>
      </rPr>
      <t xml:space="preserve">Strata odparením celkovo </t>
    </r>
    <r>
      <rPr>
        <b/>
        <sz val="11"/>
        <color theme="1"/>
        <rFont val="Calibri"/>
        <family val="2"/>
        <charset val="238"/>
        <scheme val="minor"/>
      </rPr>
      <t>[ml]</t>
    </r>
  </si>
  <si>
    <r>
      <rPr>
        <sz val="11"/>
        <color theme="1"/>
        <rFont val="Calibri"/>
        <family val="2"/>
        <charset val="238"/>
        <scheme val="minor"/>
      </rPr>
      <t>Strata odparením za jednu minútu</t>
    </r>
    <r>
      <rPr>
        <b/>
        <sz val="11"/>
        <color theme="1"/>
        <rFont val="Calibri"/>
        <family val="2"/>
        <charset val="238"/>
        <scheme val="minor"/>
      </rPr>
      <t xml:space="preserve"> [ml]</t>
    </r>
  </si>
  <si>
    <t>Reálny objem pri i-tom odbere</t>
  </si>
  <si>
    <r>
      <rPr>
        <sz val="12"/>
        <color theme="1"/>
        <rFont val="Calibri"/>
        <family val="2"/>
        <charset val="238"/>
        <scheme val="minor"/>
      </rPr>
      <t>Vstupná vzorka [g]</t>
    </r>
  </si>
  <si>
    <t>Objem jedného odberu [ml]</t>
  </si>
  <si>
    <r>
      <t xml:space="preserve">Dopĺňajte údaje do </t>
    </r>
    <r>
      <rPr>
        <b/>
        <sz val="12"/>
        <color theme="5"/>
        <rFont val="Calibri"/>
        <family val="2"/>
        <charset val="238"/>
        <scheme val="minor"/>
      </rPr>
      <t>červeno</t>
    </r>
    <r>
      <rPr>
        <b/>
        <sz val="12"/>
        <color theme="1"/>
        <rFont val="Calibri"/>
        <family val="2"/>
        <charset val="238"/>
        <scheme val="minor"/>
      </rPr>
      <t xml:space="preserve"> podfarbených buniek</t>
    </r>
  </si>
  <si>
    <t>[min]</t>
  </si>
  <si>
    <r>
      <rPr>
        <sz val="12"/>
        <color theme="1"/>
        <rFont val="Calibri"/>
        <family val="2"/>
        <charset val="238"/>
        <scheme val="minor"/>
      </rPr>
      <t xml:space="preserve">Percentuálny obsah </t>
    </r>
    <r>
      <rPr>
        <sz val="12"/>
        <color rgb="FFC00000"/>
        <rFont val="Calibri"/>
        <family val="2"/>
        <charset val="238"/>
        <scheme val="minor"/>
      </rPr>
      <t>prvku 1</t>
    </r>
    <r>
      <rPr>
        <sz val="12"/>
        <color theme="1"/>
        <rFont val="Calibri"/>
        <family val="2"/>
        <charset val="238"/>
        <scheme val="minor"/>
      </rPr>
      <t xml:space="preserve"> vo vzorke [%]</t>
    </r>
  </si>
  <si>
    <r>
      <t xml:space="preserve">Chem. analýza </t>
    </r>
    <r>
      <rPr>
        <b/>
        <sz val="12"/>
        <color rgb="FFC00000"/>
        <rFont val="Calibri"/>
        <family val="2"/>
        <charset val="238"/>
        <scheme val="minor"/>
      </rPr>
      <t>prvku 1</t>
    </r>
  </si>
  <si>
    <r>
      <t xml:space="preserve">Chem. analýza </t>
    </r>
    <r>
      <rPr>
        <b/>
        <sz val="12"/>
        <color theme="3" tint="-0.249977111117893"/>
        <rFont val="Calibri"/>
        <family val="2"/>
        <charset val="238"/>
        <scheme val="minor"/>
      </rPr>
      <t>prvku 2</t>
    </r>
  </si>
  <si>
    <r>
      <rPr>
        <sz val="12"/>
        <color theme="1"/>
        <rFont val="Calibri"/>
        <family val="2"/>
        <charset val="238"/>
        <scheme val="minor"/>
      </rPr>
      <t xml:space="preserve">Percentuálny obsah </t>
    </r>
    <r>
      <rPr>
        <sz val="12"/>
        <color theme="3" tint="-0.249977111117893"/>
        <rFont val="Calibri"/>
        <family val="2"/>
        <charset val="238"/>
        <scheme val="minor"/>
      </rPr>
      <t>prvku 2</t>
    </r>
    <r>
      <rPr>
        <sz val="12"/>
        <color theme="1"/>
        <rFont val="Calibri"/>
        <family val="2"/>
        <charset val="238"/>
        <scheme val="minor"/>
      </rPr>
      <t xml:space="preserve"> vo vzorke [%]</t>
    </r>
  </si>
  <si>
    <r>
      <t xml:space="preserve">Výťažnosť </t>
    </r>
    <r>
      <rPr>
        <b/>
        <sz val="12"/>
        <color rgb="FFC00000"/>
        <rFont val="Calibri"/>
        <family val="2"/>
        <charset val="238"/>
        <scheme val="minor"/>
      </rPr>
      <t>prvku 1</t>
    </r>
  </si>
  <si>
    <r>
      <t xml:space="preserve">Výťažnosť </t>
    </r>
    <r>
      <rPr>
        <b/>
        <sz val="12"/>
        <color theme="3" tint="-0.249977111117893"/>
        <rFont val="Calibri"/>
        <family val="2"/>
        <charset val="238"/>
        <scheme val="minor"/>
      </rPr>
      <t>prvku 2</t>
    </r>
  </si>
  <si>
    <t>Dĺžka experimentu/ posledný odber [min]</t>
  </si>
  <si>
    <t>Ak ste urobili menej ako 10 odberov, tak nechajte nevyužité riadky prázdne</t>
  </si>
  <si>
    <t>Je možné ľubovoľne meniť časy jedotlivých odberov</t>
  </si>
  <si>
    <t>Dbajte na dodržiavanie jednotiek a rozmerov !</t>
  </si>
  <si>
    <t>Ďalšie výstupy a výpočty sú zhrnuté v hárku "udaje"</t>
  </si>
  <si>
    <r>
      <t xml:space="preserve">Výsledky sú v </t>
    </r>
    <r>
      <rPr>
        <b/>
        <sz val="12"/>
        <color theme="6" tint="-0.249977111117893"/>
        <rFont val="Calibri"/>
        <family val="2"/>
        <charset val="238"/>
        <scheme val="minor"/>
      </rPr>
      <t>zeleno</t>
    </r>
    <r>
      <rPr>
        <b/>
        <sz val="12"/>
        <color theme="1"/>
        <rFont val="Calibri"/>
        <family val="2"/>
        <charset val="238"/>
        <scheme val="minor"/>
      </rPr>
      <t xml:space="preserve"> podfarbených bunkách</t>
    </r>
  </si>
  <si>
    <t>Pozor na rozdiel medzi desatinnou bodkou a čiarkou</t>
  </si>
  <si>
    <t>V prípade problémov: jan.jascisak@tuke.sk</t>
  </si>
  <si>
    <t xml:space="preserve">Bunky, ktoré nie sú určené na editáciu sú uzamknuté </t>
  </si>
  <si>
    <t>© KNKaSO 2015</t>
  </si>
  <si>
    <t>Dokument slúži ako pomôcka pri vyhodnocovaní experimentov pracovníkom a študentom KNKaSO</t>
  </si>
  <si>
    <t>Počiatočný objem [ml]</t>
  </si>
  <si>
    <t>Konečný objem [ml]</t>
  </si>
  <si>
    <r>
      <t>[μg.ml</t>
    </r>
    <r>
      <rPr>
        <vertAlign val="superscript"/>
        <sz val="12"/>
        <color theme="1"/>
        <rFont val="Calibri"/>
        <family val="2"/>
        <charset val="238"/>
        <scheme val="minor"/>
      </rPr>
      <t>-1</t>
    </r>
    <r>
      <rPr>
        <sz val="12"/>
        <color theme="1"/>
        <rFont val="Calibri"/>
        <family val="2"/>
        <charset val="238"/>
        <scheme val="minor"/>
      </rPr>
      <t>]</t>
    </r>
  </si>
  <si>
    <t>Nepovinné údaje</t>
  </si>
  <si>
    <t>Údaje o experimente</t>
  </si>
  <si>
    <t>Údaje o vstupnej vzorke</t>
  </si>
  <si>
    <r>
      <rPr>
        <sz val="72"/>
        <color theme="1"/>
        <rFont val="Agency FB"/>
        <family val="2"/>
      </rPr>
      <t>K</t>
    </r>
    <r>
      <rPr>
        <sz val="72"/>
        <color theme="1" tint="0.249977111117893"/>
        <rFont val="Agency FB"/>
        <family val="2"/>
      </rPr>
      <t>O</t>
    </r>
    <r>
      <rPr>
        <sz val="72"/>
        <color theme="1" tint="0.34998626667073579"/>
        <rFont val="Agency FB"/>
        <family val="2"/>
      </rPr>
      <t>R</t>
    </r>
    <r>
      <rPr>
        <sz val="72"/>
        <color theme="1" tint="0.249977111117893"/>
        <rFont val="Agency FB"/>
        <family val="2"/>
      </rPr>
      <t>E</t>
    </r>
    <r>
      <rPr>
        <sz val="72"/>
        <rFont val="Agency FB"/>
        <family val="2"/>
      </rPr>
      <t>K</t>
    </r>
    <r>
      <rPr>
        <sz val="72"/>
        <color theme="1" tint="0.249977111117893"/>
        <rFont val="Agency FB"/>
        <family val="2"/>
      </rPr>
      <t>CI</t>
    </r>
    <r>
      <rPr>
        <sz val="72"/>
        <color theme="1" tint="0.34998626667073579"/>
        <rFont val="Agency FB"/>
        <family val="2"/>
      </rPr>
      <t>A</t>
    </r>
    <r>
      <rPr>
        <sz val="72"/>
        <color theme="1" tint="0.249977111117893"/>
        <rFont val="Agency FB"/>
        <family val="2"/>
      </rPr>
      <t xml:space="preserve"> </t>
    </r>
    <r>
      <rPr>
        <sz val="72"/>
        <color theme="0" tint="-0.34998626667073579"/>
        <rFont val="Agency FB"/>
        <family val="2"/>
      </rPr>
      <t>2.01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</si>
</sst>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2"/>
      <color theme="1" tint="0.249977111117893"/>
      <name val="Agency FB"/>
      <family val="2"/>
    </font>
    <font>
      <sz val="14"/>
      <color theme="1" tint="0.34998626667073579"/>
      <name val="Agency FB"/>
      <family val="2"/>
    </font>
    <font>
      <b/>
      <sz val="9"/>
      <color theme="1"/>
      <name val="Calibri"/>
      <family val="2"/>
      <charset val="238"/>
      <scheme val="minor"/>
    </font>
    <font>
      <sz val="72"/>
      <name val="Agency FB"/>
      <family val="2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 tint="0.3499862666707357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2"/>
      <color theme="1"/>
      <name val="Agency FB"/>
      <family val="2"/>
    </font>
    <font>
      <sz val="72"/>
      <color theme="1" tint="0.34998626667073579"/>
      <name val="Agency FB"/>
      <family val="2"/>
    </font>
    <font>
      <sz val="72"/>
      <color theme="0" tint="-0.34998626667073579"/>
      <name val="Agency FB"/>
      <family val="2"/>
    </font>
    <font>
      <sz val="26"/>
      <color rgb="FFFF0000"/>
      <name val="Agency FB"/>
      <family val="2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3" borderId="0" xfId="0" applyFill="1" applyProtection="1"/>
    <xf numFmtId="0" fontId="3" fillId="2" borderId="0" xfId="0" applyFont="1" applyFill="1" applyProtection="1"/>
    <xf numFmtId="0" fontId="0" fillId="3" borderId="0" xfId="0" applyFill="1"/>
    <xf numFmtId="0" fontId="9" fillId="3" borderId="0" xfId="0" applyFont="1" applyFill="1" applyAlignment="1" applyProtection="1"/>
    <xf numFmtId="0" fontId="10" fillId="3" borderId="0" xfId="0" applyFont="1" applyFill="1" applyProtection="1"/>
    <xf numFmtId="0" fontId="10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/>
    <xf numFmtId="0" fontId="10" fillId="2" borderId="0" xfId="0" applyFont="1" applyFill="1" applyProtection="1"/>
    <xf numFmtId="0" fontId="10" fillId="3" borderId="0" xfId="0" applyFont="1" applyFill="1" applyAlignment="1" applyProtection="1">
      <alignment horizontal="right"/>
    </xf>
    <xf numFmtId="0" fontId="10" fillId="2" borderId="0" xfId="0" applyFont="1" applyFill="1" applyBorder="1" applyProtection="1"/>
    <xf numFmtId="0" fontId="10" fillId="2" borderId="7" xfId="0" applyFont="1" applyFill="1" applyBorder="1" applyProtection="1"/>
    <xf numFmtId="0" fontId="13" fillId="4" borderId="7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</xf>
    <xf numFmtId="0" fontId="13" fillId="2" borderId="18" xfId="0" applyFont="1" applyFill="1" applyBorder="1" applyAlignment="1" applyProtection="1">
      <alignment horizontal="center"/>
    </xf>
    <xf numFmtId="0" fontId="13" fillId="2" borderId="16" xfId="0" applyFont="1" applyFill="1" applyBorder="1" applyAlignment="1" applyProtection="1">
      <alignment horizontal="center"/>
    </xf>
    <xf numFmtId="0" fontId="10" fillId="2" borderId="19" xfId="0" applyFont="1" applyFill="1" applyBorder="1" applyAlignment="1" applyProtection="1">
      <alignment horizontal="center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13" fillId="2" borderId="24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/>
    </xf>
    <xf numFmtId="0" fontId="13" fillId="2" borderId="25" xfId="0" applyFont="1" applyFill="1" applyBorder="1" applyAlignment="1" applyProtection="1">
      <alignment vertical="center"/>
    </xf>
    <xf numFmtId="0" fontId="13" fillId="2" borderId="26" xfId="0" applyFont="1" applyFill="1" applyBorder="1" applyAlignment="1" applyProtection="1">
      <alignment vertical="center"/>
    </xf>
    <xf numFmtId="0" fontId="10" fillId="2" borderId="26" xfId="0" applyFont="1" applyFill="1" applyBorder="1" applyAlignment="1" applyProtection="1">
      <alignment vertical="center"/>
    </xf>
    <xf numFmtId="0" fontId="10" fillId="2" borderId="27" xfId="0" applyFont="1" applyFill="1" applyBorder="1" applyProtection="1"/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18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13" fillId="2" borderId="25" xfId="0" applyFont="1" applyFill="1" applyBorder="1" applyProtection="1"/>
    <xf numFmtId="0" fontId="10" fillId="2" borderId="26" xfId="0" applyFont="1" applyFill="1" applyBorder="1" applyProtection="1"/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2" borderId="29" xfId="0" applyFont="1" applyFill="1" applyBorder="1" applyAlignment="1" applyProtection="1">
      <alignment vertical="center"/>
    </xf>
    <xf numFmtId="0" fontId="27" fillId="2" borderId="0" xfId="0" applyFont="1" applyFill="1" applyProtection="1"/>
    <xf numFmtId="0" fontId="28" fillId="2" borderId="0" xfId="0" applyFont="1" applyFill="1" applyProtection="1"/>
    <xf numFmtId="0" fontId="26" fillId="3" borderId="0" xfId="0" applyFont="1" applyFill="1" applyProtection="1"/>
    <xf numFmtId="0" fontId="8" fillId="3" borderId="0" xfId="0" applyFont="1" applyFill="1" applyAlignment="1" applyProtection="1"/>
    <xf numFmtId="0" fontId="8" fillId="3" borderId="0" xfId="0" applyFont="1" applyFill="1" applyProtection="1"/>
    <xf numFmtId="0" fontId="11" fillId="3" borderId="0" xfId="0" applyFont="1" applyFill="1" applyProtection="1"/>
    <xf numFmtId="0" fontId="8" fillId="3" borderId="0" xfId="0" applyFont="1" applyFill="1"/>
    <xf numFmtId="0" fontId="0" fillId="0" borderId="0" xfId="0" applyFont="1" applyFill="1" applyProtection="1"/>
    <xf numFmtId="0" fontId="3" fillId="0" borderId="0" xfId="0" applyFont="1" applyFill="1" applyProtection="1"/>
    <xf numFmtId="0" fontId="1" fillId="0" borderId="1" xfId="0" applyFont="1" applyFill="1" applyBorder="1" applyProtection="1"/>
    <xf numFmtId="0" fontId="0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0" fillId="0" borderId="4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Protection="1"/>
    <xf numFmtId="0" fontId="0" fillId="0" borderId="3" xfId="0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10" fillId="5" borderId="8" xfId="0" applyFont="1" applyFill="1" applyBorder="1" applyAlignment="1" applyProtection="1">
      <alignment horizontal="center"/>
      <protection locked="0"/>
    </xf>
    <xf numFmtId="0" fontId="10" fillId="5" borderId="13" xfId="0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center"/>
      <protection locked="0"/>
    </xf>
    <xf numFmtId="0" fontId="10" fillId="5" borderId="19" xfId="0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top" wrapText="1"/>
      <protection locked="0"/>
    </xf>
    <xf numFmtId="0" fontId="12" fillId="4" borderId="13" xfId="0" applyFont="1" applyFill="1" applyBorder="1" applyAlignment="1" applyProtection="1">
      <alignment horizontal="center" vertical="top" wrapText="1"/>
      <protection locked="0"/>
    </xf>
    <xf numFmtId="0" fontId="12" fillId="4" borderId="9" xfId="0" applyFont="1" applyFill="1" applyBorder="1" applyAlignment="1" applyProtection="1">
      <alignment horizontal="center" vertical="top" wrapText="1"/>
      <protection locked="0"/>
    </xf>
    <xf numFmtId="0" fontId="12" fillId="4" borderId="6" xfId="0" applyFont="1" applyFill="1" applyBorder="1" applyAlignment="1" applyProtection="1">
      <alignment horizontal="center" vertical="top" wrapText="1"/>
      <protection locked="0"/>
    </xf>
    <xf numFmtId="0" fontId="12" fillId="4" borderId="11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3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>
        <c:manualLayout>
          <c:layoutTarget val="inner"/>
          <c:xMode val="edge"/>
          <c:yMode val="edge"/>
          <c:x val="0.11609728112482701"/>
          <c:y val="5.8280943228553116E-2"/>
          <c:w val="0.63697924136642148"/>
          <c:h val="0.72289540579081313"/>
        </c:manualLayout>
      </c:layout>
      <c:scatterChart>
        <c:scatterStyle val="lineMarker"/>
        <c:ser>
          <c:idx val="0"/>
          <c:order val="0"/>
          <c:tx>
            <c:strRef>
              <c:f>korekcia!$J$14</c:f>
              <c:strCache>
                <c:ptCount val="1"/>
                <c:pt idx="0">
                  <c:v>Výťažnosť prvku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korekcia!$F$16:$F$25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</c:numCache>
            </c:numRef>
          </c:xVal>
          <c:yVal>
            <c:numRef>
              <c:f>korekcia!$J$16:$J$25</c:f>
              <c:numCache>
                <c:formatCode>General</c:formatCode>
                <c:ptCount val="10"/>
                <c:pt idx="0">
                  <c:v>8.2899999999999991</c:v>
                </c:pt>
                <c:pt idx="1">
                  <c:v>10.41</c:v>
                </c:pt>
                <c:pt idx="2">
                  <c:v>10.84</c:v>
                </c:pt>
                <c:pt idx="3">
                  <c:v>10.58</c:v>
                </c:pt>
                <c:pt idx="4">
                  <c:v>8.4700000000000006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</c:ser>
        <c:ser>
          <c:idx val="1"/>
          <c:order val="1"/>
          <c:tx>
            <c:strRef>
              <c:f>korekcia!$K$14</c:f>
              <c:strCache>
                <c:ptCount val="1"/>
                <c:pt idx="0">
                  <c:v>Výťažnosť prvku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korekcia!$F$16:$F$25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60</c:v>
                </c:pt>
              </c:numCache>
            </c:numRef>
          </c:xVal>
          <c:yVal>
            <c:numRef>
              <c:f>korekcia!$K$16:$K$25</c:f>
              <c:numCache>
                <c:formatCode>General</c:formatCode>
                <c:ptCount val="10"/>
                <c:pt idx="0">
                  <c:v>24.05</c:v>
                </c:pt>
                <c:pt idx="1">
                  <c:v>50.6</c:v>
                </c:pt>
                <c:pt idx="2">
                  <c:v>61.46</c:v>
                </c:pt>
                <c:pt idx="3">
                  <c:v>66.290000000000006</c:v>
                </c:pt>
                <c:pt idx="4">
                  <c:v>56.71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</c:ser>
        <c:axId val="68081536"/>
        <c:axId val="68621056"/>
      </c:scatterChart>
      <c:valAx>
        <c:axId val="6808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min</a:t>
                </a:r>
              </a:p>
            </c:rich>
          </c:tx>
          <c:layout>
            <c:manualLayout>
              <c:xMode val="edge"/>
              <c:yMode val="edge"/>
              <c:x val="0.38165110129720414"/>
              <c:y val="0.8834381135428937"/>
            </c:manualLayout>
          </c:layout>
        </c:title>
        <c:numFmt formatCode="General" sourceLinked="1"/>
        <c:majorTickMark val="none"/>
        <c:tickLblPos val="nextTo"/>
        <c:crossAx val="68621056"/>
        <c:crosses val="autoZero"/>
        <c:crossBetween val="midCat"/>
      </c:valAx>
      <c:valAx>
        <c:axId val="68621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b="1"/>
                </a:pPr>
                <a:r>
                  <a:rPr lang="sk-SK" b="0"/>
                  <a:t>%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8081536"/>
        <c:crosses val="autoZero"/>
        <c:crossBetween val="midCat"/>
      </c:valAx>
      <c:spPr>
        <a:solidFill>
          <a:schemeClr val="bg1">
            <a:lumMod val="85000"/>
          </a:schemeClr>
        </a:solidFill>
      </c:spPr>
    </c:plotArea>
    <c:legend>
      <c:legendPos val="r"/>
      <c:legendEntry>
        <c:idx val="-1"/>
        <c:delete val="1"/>
      </c:legendEntry>
      <c:layout>
        <c:manualLayout>
          <c:xMode val="edge"/>
          <c:yMode val="edge"/>
          <c:x val="0.74626345331122035"/>
          <c:y val="0.13513069072186271"/>
          <c:w val="0.25082161034529488"/>
          <c:h val="0.24832638090669976"/>
        </c:manualLayout>
      </c:layout>
      <c:spPr>
        <a:noFill/>
        <a:ln>
          <a:noFill/>
        </a:ln>
      </c:spPr>
    </c:legend>
    <c:plotVisOnly val="1"/>
    <c:dispBlanksAs val="gap"/>
  </c:chart>
  <c:spPr>
    <a:solidFill>
      <a:schemeClr val="bg1">
        <a:lumMod val="85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4</xdr:row>
      <xdr:rowOff>111917</xdr:rowOff>
    </xdr:from>
    <xdr:to>
      <xdr:col>1</xdr:col>
      <xdr:colOff>2571750</xdr:colOff>
      <xdr:row>9</xdr:row>
      <xdr:rowOff>161205</xdr:rowOff>
    </xdr:to>
    <xdr:pic>
      <xdr:nvPicPr>
        <xdr:cNvPr id="2" name="Obrázok 1" descr="logo knkaso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</a:blip>
        <a:stretch>
          <a:fillRect/>
        </a:stretch>
      </xdr:blipFill>
      <xdr:spPr>
        <a:xfrm>
          <a:off x="1381125" y="1102517"/>
          <a:ext cx="1400175" cy="1287538"/>
        </a:xfrm>
        <a:prstGeom prst="rect">
          <a:avLst/>
        </a:prstGeom>
      </xdr:spPr>
    </xdr:pic>
    <xdr:clientData/>
  </xdr:twoCellAnchor>
  <xdr:twoCellAnchor>
    <xdr:from>
      <xdr:col>0</xdr:col>
      <xdr:colOff>200024</xdr:colOff>
      <xdr:row>28</xdr:row>
      <xdr:rowOff>69056</xdr:rowOff>
    </xdr:from>
    <xdr:to>
      <xdr:col>5</xdr:col>
      <xdr:colOff>123824</xdr:colOff>
      <xdr:row>44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topLeftCell="A7" workbookViewId="0">
      <selection activeCell="G31" sqref="G31"/>
    </sheetView>
  </sheetViews>
  <sheetFormatPr defaultRowHeight="15.75"/>
  <cols>
    <col min="1" max="1" width="3.140625" style="5" customWidth="1"/>
    <col min="2" max="2" width="51.42578125" style="5" customWidth="1"/>
    <col min="3" max="3" width="16" style="5" customWidth="1"/>
    <col min="4" max="4" width="3.7109375" style="5" customWidth="1"/>
    <col min="5" max="5" width="4.42578125" style="5" customWidth="1"/>
    <col min="6" max="6" width="11.7109375" style="5" customWidth="1"/>
    <col min="7" max="7" width="24" style="5" customWidth="1"/>
    <col min="8" max="8" width="26.28515625" style="5" customWidth="1"/>
    <col min="9" max="9" width="2.85546875" style="5" customWidth="1"/>
    <col min="10" max="10" width="23.85546875" style="5" customWidth="1"/>
    <col min="11" max="11" width="24.85546875" style="5" customWidth="1"/>
    <col min="12" max="12" width="13.140625" style="5" customWidth="1"/>
    <col min="13" max="13" width="4.28515625" style="5" customWidth="1"/>
    <col min="14" max="14" width="59.5703125" style="5" customWidth="1"/>
    <col min="15" max="15" width="11.85546875" style="5" bestFit="1" customWidth="1"/>
    <col min="16" max="16384" width="9.140625" style="5"/>
  </cols>
  <sheetData>
    <row r="1" spans="1:16" ht="20.100000000000001" customHeight="1">
      <c r="A1" s="88" t="s">
        <v>49</v>
      </c>
      <c r="B1" s="88"/>
      <c r="C1" s="88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6" ht="26.25" customHeight="1">
      <c r="A2" s="88"/>
      <c r="B2" s="88"/>
      <c r="C2" s="88"/>
      <c r="D2" s="89" t="s">
        <v>12</v>
      </c>
      <c r="E2" s="89"/>
      <c r="F2" s="89"/>
      <c r="G2" s="89"/>
    </row>
    <row r="3" spans="1:16" s="8" customFormat="1" ht="19.5" customHeight="1">
      <c r="A3" s="88"/>
      <c r="B3" s="88"/>
      <c r="C3" s="88"/>
      <c r="D3" s="7"/>
      <c r="E3" s="85" t="s">
        <v>24</v>
      </c>
      <c r="F3" s="85"/>
      <c r="G3" s="85"/>
      <c r="H3" s="85"/>
      <c r="I3" s="85"/>
      <c r="J3" s="85"/>
      <c r="K3" s="85"/>
      <c r="L3" s="6"/>
    </row>
    <row r="4" spans="1:16" ht="20.100000000000001" customHeight="1">
      <c r="A4" s="88"/>
      <c r="B4" s="88"/>
      <c r="C4" s="88"/>
      <c r="D4" s="7"/>
      <c r="E4" s="86" t="s">
        <v>33</v>
      </c>
      <c r="F4" s="86"/>
      <c r="G4" s="86"/>
      <c r="H4" s="86"/>
      <c r="I4" s="86"/>
      <c r="J4" s="86"/>
      <c r="K4" s="86"/>
      <c r="L4" s="10"/>
    </row>
    <row r="5" spans="1:16" ht="20.100000000000001" customHeight="1">
      <c r="A5" s="4"/>
      <c r="B5" s="4"/>
      <c r="C5" s="4"/>
      <c r="D5" s="7"/>
      <c r="E5" s="86" t="s">
        <v>34</v>
      </c>
      <c r="F5" s="86"/>
      <c r="G5" s="86"/>
      <c r="H5" s="86"/>
      <c r="I5" s="86"/>
      <c r="J5" s="86"/>
      <c r="K5" s="86"/>
      <c r="L5" s="10"/>
    </row>
    <row r="6" spans="1:16" ht="20.100000000000001" customHeight="1">
      <c r="B6" s="4"/>
      <c r="C6" s="4"/>
      <c r="D6" s="7"/>
      <c r="E6" s="86" t="s">
        <v>35</v>
      </c>
      <c r="F6" s="86"/>
      <c r="G6" s="86"/>
      <c r="H6" s="86"/>
      <c r="I6" s="86"/>
      <c r="J6" s="86"/>
      <c r="K6" s="86"/>
      <c r="L6" s="10"/>
    </row>
    <row r="7" spans="1:16" ht="20.100000000000001" customHeight="1">
      <c r="D7" s="10"/>
      <c r="E7" s="87" t="s">
        <v>37</v>
      </c>
      <c r="F7" s="87"/>
      <c r="G7" s="87"/>
      <c r="H7" s="87"/>
      <c r="I7" s="87"/>
      <c r="J7" s="87"/>
      <c r="K7" s="87"/>
      <c r="L7" s="10"/>
    </row>
    <row r="8" spans="1:16" ht="20.100000000000001" customHeight="1">
      <c r="D8" s="10"/>
      <c r="E8" s="87" t="s">
        <v>36</v>
      </c>
      <c r="F8" s="87"/>
      <c r="G8" s="87"/>
      <c r="H8" s="87"/>
      <c r="I8" s="87"/>
      <c r="J8" s="87"/>
      <c r="K8" s="87"/>
      <c r="L8" s="10"/>
    </row>
    <row r="9" spans="1:16" ht="20.100000000000001" customHeight="1">
      <c r="D9" s="10"/>
      <c r="E9" s="87" t="s">
        <v>38</v>
      </c>
      <c r="F9" s="87"/>
      <c r="G9" s="87"/>
      <c r="H9" s="87"/>
      <c r="I9" s="87"/>
      <c r="J9" s="87"/>
      <c r="K9" s="87"/>
      <c r="L9" s="10"/>
    </row>
    <row r="10" spans="1:16" ht="20.100000000000001" customHeight="1">
      <c r="D10" s="10"/>
      <c r="E10" s="10"/>
      <c r="F10" s="10"/>
      <c r="G10" s="10"/>
      <c r="H10" s="10"/>
      <c r="I10" s="10"/>
      <c r="J10" s="10"/>
      <c r="K10" s="10"/>
      <c r="L10" s="10"/>
      <c r="N10" s="9"/>
    </row>
    <row r="11" spans="1:16" ht="20.100000000000001" customHeight="1">
      <c r="N11" s="8"/>
      <c r="O11" s="8"/>
    </row>
    <row r="12" spans="1:16" s="10" customFormat="1" ht="18" customHeight="1">
      <c r="B12" s="2"/>
      <c r="M12" s="5"/>
      <c r="N12" s="5"/>
      <c r="O12" s="5"/>
      <c r="P12" s="5"/>
    </row>
    <row r="13" spans="1:16" ht="16.5" thickBot="1">
      <c r="A13" s="10"/>
      <c r="B13" s="41" t="s">
        <v>47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6">
      <c r="A14" s="10"/>
      <c r="B14" s="26" t="s">
        <v>43</v>
      </c>
      <c r="C14" s="30">
        <v>500</v>
      </c>
      <c r="D14" s="10"/>
      <c r="E14" s="19" t="s">
        <v>13</v>
      </c>
      <c r="F14" s="20" t="s">
        <v>2</v>
      </c>
      <c r="G14" s="20" t="s">
        <v>27</v>
      </c>
      <c r="H14" s="21" t="s">
        <v>28</v>
      </c>
      <c r="I14" s="10"/>
      <c r="J14" s="24" t="s">
        <v>30</v>
      </c>
      <c r="K14" s="24" t="s">
        <v>31</v>
      </c>
      <c r="L14" s="10"/>
    </row>
    <row r="15" spans="1:16" ht="18.75" thickBot="1">
      <c r="A15" s="10"/>
      <c r="B15" s="27" t="s">
        <v>44</v>
      </c>
      <c r="C15" s="31">
        <v>300</v>
      </c>
      <c r="D15" s="10"/>
      <c r="E15" s="18"/>
      <c r="F15" s="22" t="s">
        <v>25</v>
      </c>
      <c r="G15" s="22" t="s">
        <v>45</v>
      </c>
      <c r="H15" s="23" t="s">
        <v>45</v>
      </c>
      <c r="I15" s="10"/>
      <c r="J15" s="25" t="s">
        <v>5</v>
      </c>
      <c r="K15" s="25" t="s">
        <v>5</v>
      </c>
      <c r="L15" s="10"/>
    </row>
    <row r="16" spans="1:16">
      <c r="A16" s="10"/>
      <c r="B16" s="28" t="s">
        <v>23</v>
      </c>
      <c r="C16" s="31">
        <v>10</v>
      </c>
      <c r="D16" s="10"/>
      <c r="E16" s="15">
        <v>1</v>
      </c>
      <c r="F16" s="37">
        <v>5</v>
      </c>
      <c r="G16" s="90">
        <v>94.6</v>
      </c>
      <c r="H16" s="91">
        <v>963.6</v>
      </c>
      <c r="I16" s="10"/>
      <c r="J16" s="79">
        <f>IF(E16&lt;=$C$26,ROUND(udaje!H5/udaje!$C$7*100,$C$25),"n/a")</f>
        <v>8.2899999999999991</v>
      </c>
      <c r="K16" s="80">
        <f>IF(E16&lt;=$C$26,ROUND(udaje!J5/udaje!$C$8*100,$C$25),"n/a")</f>
        <v>24.05</v>
      </c>
      <c r="L16" s="10"/>
    </row>
    <row r="17" spans="1:16" ht="16.5" thickBot="1">
      <c r="A17" s="10"/>
      <c r="B17" s="29" t="s">
        <v>32</v>
      </c>
      <c r="C17" s="32">
        <v>60</v>
      </c>
      <c r="D17" s="10"/>
      <c r="E17" s="16">
        <v>2</v>
      </c>
      <c r="F17" s="38">
        <v>10</v>
      </c>
      <c r="G17" s="92">
        <v>122.4</v>
      </c>
      <c r="H17" s="93">
        <v>2104.8000000000002</v>
      </c>
      <c r="I17" s="10"/>
      <c r="J17" s="79">
        <f>IF(E17&lt;=$C$26,ROUND(udaje!H6/udaje!$C$7*100,$C$25),"n/a")</f>
        <v>10.41</v>
      </c>
      <c r="K17" s="81">
        <f>IF(E17&lt;=$C$26,ROUND(udaje!J6/udaje!$C$8*100,$C$25),"n/a")</f>
        <v>50.6</v>
      </c>
      <c r="L17" s="10"/>
    </row>
    <row r="18" spans="1:16">
      <c r="A18" s="10"/>
      <c r="B18" s="42" t="str">
        <f>IF(udaje!C4&lt;0,"Nesprávne vyplnené údaje o experimente!"," ")</f>
        <v xml:space="preserve"> </v>
      </c>
      <c r="C18" s="10"/>
      <c r="D18" s="10"/>
      <c r="E18" s="16">
        <v>3</v>
      </c>
      <c r="F18" s="38">
        <v>15</v>
      </c>
      <c r="G18" s="92">
        <v>131.30000000000001</v>
      </c>
      <c r="H18" s="93">
        <v>2643.6</v>
      </c>
      <c r="I18" s="10"/>
      <c r="J18" s="79">
        <f>IF(E18&lt;=$C$26,ROUND(udaje!H7/udaje!$C$7*100,$C$25),"n/a")</f>
        <v>10.84</v>
      </c>
      <c r="K18" s="81">
        <f>IF(E18&lt;=$C$26,ROUND(udaje!J7/udaje!$C$8*100,$C$25),"n/a")</f>
        <v>61.46</v>
      </c>
      <c r="L18" s="10"/>
    </row>
    <row r="19" spans="1:16" ht="16.5" thickBot="1">
      <c r="A19" s="10"/>
      <c r="B19" s="41" t="s">
        <v>48</v>
      </c>
      <c r="C19" s="10"/>
      <c r="D19" s="10"/>
      <c r="E19" s="16">
        <v>4</v>
      </c>
      <c r="F19" s="38">
        <v>30</v>
      </c>
      <c r="G19" s="92">
        <v>140.1</v>
      </c>
      <c r="H19" s="93">
        <v>3133.2</v>
      </c>
      <c r="I19" s="10"/>
      <c r="J19" s="79">
        <f>IF(E19&lt;=$C$26,ROUND(udaje!H8/udaje!$C$7*100,$C$25),"n/a")</f>
        <v>10.58</v>
      </c>
      <c r="K19" s="81">
        <f>IF(E19&lt;=$C$26,ROUND(udaje!J8/udaje!$C$8*100,$C$25),"n/a")</f>
        <v>66.290000000000006</v>
      </c>
      <c r="L19" s="10"/>
    </row>
    <row r="20" spans="1:16">
      <c r="A20" s="10"/>
      <c r="B20" s="33" t="s">
        <v>22</v>
      </c>
      <c r="C20" s="35">
        <v>10.000999999999999</v>
      </c>
      <c r="D20" s="10"/>
      <c r="E20" s="16">
        <v>5</v>
      </c>
      <c r="F20" s="38">
        <v>60</v>
      </c>
      <c r="G20" s="92">
        <v>136.19999999999999</v>
      </c>
      <c r="H20" s="93">
        <v>3288</v>
      </c>
      <c r="I20" s="10"/>
      <c r="J20" s="79">
        <f>IF(E20&lt;=$C$26,ROUND(udaje!H9/udaje!$C$7*100,$C$25),"n/a")</f>
        <v>8.4700000000000006</v>
      </c>
      <c r="K20" s="81">
        <f>IF(E20&lt;=$C$26,ROUND(udaje!J9/udaje!$C$8*100,$C$25),"n/a")</f>
        <v>56.71</v>
      </c>
      <c r="L20" s="10"/>
      <c r="M20" s="11"/>
    </row>
    <row r="21" spans="1:16">
      <c r="A21" s="10"/>
      <c r="B21" s="34" t="s">
        <v>26</v>
      </c>
      <c r="C21" s="36">
        <v>5.56</v>
      </c>
      <c r="D21" s="10"/>
      <c r="E21" s="16">
        <v>6</v>
      </c>
      <c r="F21" s="38"/>
      <c r="G21" s="92"/>
      <c r="H21" s="93"/>
      <c r="I21" s="10"/>
      <c r="J21" s="79" t="str">
        <f>IF(E21&lt;=$C$26,ROUND(udaje!H10/udaje!$C$7*100,$C$25),"n/a")</f>
        <v>n/a</v>
      </c>
      <c r="K21" s="81" t="str">
        <f>IF(E21&lt;=$C$26,ROUND(udaje!J10/udaje!$C$8*100,$C$25),"n/a")</f>
        <v>n/a</v>
      </c>
      <c r="L21" s="10"/>
    </row>
    <row r="22" spans="1:16" ht="16.5" thickBot="1">
      <c r="A22" s="12"/>
      <c r="B22" s="29" t="s">
        <v>29</v>
      </c>
      <c r="C22" s="32">
        <v>19.53</v>
      </c>
      <c r="D22" s="10"/>
      <c r="E22" s="16">
        <v>7</v>
      </c>
      <c r="F22" s="38"/>
      <c r="G22" s="92"/>
      <c r="H22" s="93"/>
      <c r="I22" s="10"/>
      <c r="J22" s="79" t="str">
        <f>IF(E22&lt;=$C$26,ROUND(udaje!H11/udaje!$C$7*100,$C$25),"n/a")</f>
        <v>n/a</v>
      </c>
      <c r="K22" s="81" t="str">
        <f>IF(E22&lt;=$C$26,ROUND(udaje!J11/udaje!$C$8*100,$C$25),"n/a")</f>
        <v>n/a</v>
      </c>
      <c r="L22" s="10"/>
    </row>
    <row r="23" spans="1:16">
      <c r="A23" s="10"/>
      <c r="B23" s="42" t="str">
        <f>IF(C21+C22&gt;100,"Nesprávne vyplnené údaje o vzorke!"," ")</f>
        <v xml:space="preserve"> </v>
      </c>
      <c r="C23" s="10"/>
      <c r="D23" s="10"/>
      <c r="E23" s="16">
        <v>8</v>
      </c>
      <c r="F23" s="38"/>
      <c r="G23" s="92"/>
      <c r="H23" s="93"/>
      <c r="I23" s="10"/>
      <c r="J23" s="79" t="str">
        <f>IF(E23&lt;=$C$26,ROUND(udaje!H12/udaje!$C$7*100,$C$25),"n/a")</f>
        <v>n/a</v>
      </c>
      <c r="K23" s="81" t="str">
        <f>IF(E23&lt;=$C$26,ROUND(udaje!J12/udaje!$C$8*100,$C$25),"n/a")</f>
        <v>n/a</v>
      </c>
      <c r="L23" s="10"/>
    </row>
    <row r="24" spans="1:16" ht="16.5" thickBot="1">
      <c r="A24" s="10"/>
      <c r="B24" s="41" t="s">
        <v>46</v>
      </c>
      <c r="C24" s="10"/>
      <c r="D24" s="10"/>
      <c r="E24" s="16">
        <v>9</v>
      </c>
      <c r="F24" s="38"/>
      <c r="G24" s="92"/>
      <c r="H24" s="93"/>
      <c r="I24" s="10"/>
      <c r="J24" s="79" t="str">
        <f>IF(E24&lt;=$C$26,ROUND(udaje!H13/udaje!$C$7*100,$C$25),"n/a")</f>
        <v>n/a</v>
      </c>
      <c r="K24" s="81" t="str">
        <f>IF(E24&lt;=$C$26,ROUND(udaje!J13/udaje!$C$8*100,$C$25),"n/a")</f>
        <v>n/a</v>
      </c>
      <c r="L24" s="10"/>
    </row>
    <row r="25" spans="1:16" ht="16.5" thickBot="1">
      <c r="A25" s="10"/>
      <c r="B25" s="13" t="s">
        <v>6</v>
      </c>
      <c r="C25" s="14">
        <v>2</v>
      </c>
      <c r="D25" s="10"/>
      <c r="E25" s="17">
        <v>10</v>
      </c>
      <c r="F25" s="39"/>
      <c r="G25" s="94"/>
      <c r="H25" s="95"/>
      <c r="I25" s="10"/>
      <c r="J25" s="82" t="str">
        <f>IF(E25&lt;=$C$26,ROUND(udaje!H14/udaje!$C$7*100,$C$25),"n/a")</f>
        <v>n/a</v>
      </c>
      <c r="K25" s="83" t="str">
        <f>IF(E25&lt;=$C$26,ROUND(udaje!J14/udaje!$C$8*100,$C$25),"n/a")</f>
        <v>n/a</v>
      </c>
      <c r="L25" s="10"/>
    </row>
    <row r="26" spans="1:16" ht="16.5" thickBot="1">
      <c r="A26" s="10"/>
      <c r="B26" s="40" t="s">
        <v>0</v>
      </c>
      <c r="C26" s="96">
        <f>LOOKUP(C17,F16:F25,E16:E25)</f>
        <v>5</v>
      </c>
      <c r="D26" s="10"/>
      <c r="E26" s="10"/>
      <c r="F26" s="10"/>
      <c r="G26" s="10"/>
      <c r="H26" s="10"/>
      <c r="I26" s="10"/>
      <c r="J26" s="10"/>
      <c r="K26" s="10"/>
      <c r="L26" s="10"/>
    </row>
    <row r="27" spans="1:16" s="10" customFormat="1">
      <c r="M27" s="5"/>
      <c r="N27" s="5"/>
      <c r="O27" s="5"/>
      <c r="P27" s="5"/>
    </row>
    <row r="47" spans="1:12">
      <c r="A47" s="1"/>
      <c r="B47" s="43" t="s">
        <v>41</v>
      </c>
      <c r="C47" s="1"/>
      <c r="D47" s="1"/>
      <c r="E47" s="1"/>
      <c r="F47" s="1"/>
      <c r="G47" s="1"/>
      <c r="H47" s="1"/>
      <c r="I47" s="1"/>
      <c r="J47" s="1"/>
      <c r="K47" s="1"/>
      <c r="L47" s="3"/>
    </row>
    <row r="48" spans="1:12">
      <c r="A48" s="1"/>
      <c r="B48" s="44" t="s">
        <v>14</v>
      </c>
      <c r="C48" s="1"/>
      <c r="D48" s="1"/>
      <c r="E48" s="1"/>
      <c r="F48" s="1"/>
      <c r="G48" s="1"/>
      <c r="H48" s="1"/>
      <c r="I48" s="1"/>
      <c r="J48" s="1"/>
      <c r="K48" s="1"/>
      <c r="L48" s="3"/>
    </row>
    <row r="49" spans="1:12" s="46" customFormat="1">
      <c r="A49" s="45"/>
      <c r="B49" s="46" t="s">
        <v>42</v>
      </c>
      <c r="C49" s="44"/>
      <c r="D49" s="44"/>
      <c r="E49" s="44"/>
      <c r="F49" s="44"/>
      <c r="G49" s="44"/>
      <c r="H49" s="45"/>
      <c r="I49" s="45"/>
      <c r="J49" s="45"/>
      <c r="K49" s="45"/>
      <c r="L49" s="47"/>
    </row>
    <row r="50" spans="1:12">
      <c r="A50" s="1"/>
      <c r="B50" s="84" t="s">
        <v>40</v>
      </c>
      <c r="C50" s="84"/>
      <c r="D50" s="84"/>
      <c r="E50" s="84"/>
      <c r="F50" s="84"/>
      <c r="G50" s="84"/>
      <c r="H50" s="1"/>
      <c r="I50" s="1"/>
      <c r="J50" s="1"/>
      <c r="K50" s="1"/>
      <c r="L50" s="3"/>
    </row>
    <row r="51" spans="1:12">
      <c r="B51" s="46" t="s">
        <v>39</v>
      </c>
      <c r="C51" s="46"/>
      <c r="D51" s="46"/>
      <c r="E51" s="46"/>
      <c r="F51" s="46"/>
      <c r="G51" s="46"/>
    </row>
  </sheetData>
  <sheetProtection password="DC2F" sheet="1" objects="1" scenarios="1"/>
  <mergeCells count="10">
    <mergeCell ref="B50:G50"/>
    <mergeCell ref="E3:K3"/>
    <mergeCell ref="E4:K4"/>
    <mergeCell ref="E5:K5"/>
    <mergeCell ref="E6:K6"/>
    <mergeCell ref="E7:K7"/>
    <mergeCell ref="E8:K8"/>
    <mergeCell ref="E9:K9"/>
    <mergeCell ref="A1:C4"/>
    <mergeCell ref="D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zoomScale="90" zoomScaleNormal="90" workbookViewId="0">
      <selection activeCell="C4" sqref="C4"/>
    </sheetView>
  </sheetViews>
  <sheetFormatPr defaultRowHeight="15"/>
  <cols>
    <col min="1" max="1" width="1.42578125" style="54" customWidth="1"/>
    <col min="2" max="2" width="43.140625" style="54" customWidth="1"/>
    <col min="3" max="3" width="17.140625" style="54" customWidth="1"/>
    <col min="4" max="4" width="3.42578125" style="54" customWidth="1"/>
    <col min="5" max="5" width="8.7109375" style="54" customWidth="1"/>
    <col min="6" max="6" width="28.85546875" style="54" customWidth="1"/>
    <col min="7" max="7" width="20" style="54" customWidth="1"/>
    <col min="8" max="8" width="15" style="54" customWidth="1"/>
    <col min="9" max="9" width="22" style="54" customWidth="1"/>
    <col min="10" max="10" width="15.7109375" style="54" customWidth="1"/>
    <col min="11" max="11" width="27" style="54" customWidth="1"/>
    <col min="12" max="16384" width="9.140625" style="54"/>
  </cols>
  <sheetData>
    <row r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0.25" thickBot="1">
      <c r="A2" s="48"/>
      <c r="B2" s="49" t="s">
        <v>1</v>
      </c>
      <c r="C2" s="48"/>
      <c r="D2" s="48"/>
      <c r="E2" s="48"/>
      <c r="F2" s="48"/>
      <c r="G2" s="48"/>
      <c r="H2" s="48"/>
      <c r="I2" s="48"/>
      <c r="J2" s="48"/>
      <c r="K2" s="48"/>
    </row>
    <row r="3" spans="1:11" ht="15.75" thickBot="1">
      <c r="A3" s="48"/>
      <c r="B3" s="48"/>
      <c r="C3" s="48"/>
      <c r="D3" s="48"/>
      <c r="E3" s="57" t="s">
        <v>13</v>
      </c>
      <c r="F3" s="58" t="s">
        <v>21</v>
      </c>
      <c r="G3" s="59" t="s">
        <v>8</v>
      </c>
      <c r="H3" s="59" t="s">
        <v>9</v>
      </c>
      <c r="I3" s="59" t="s">
        <v>10</v>
      </c>
      <c r="J3" s="59" t="s">
        <v>11</v>
      </c>
      <c r="K3" s="60" t="s">
        <v>7</v>
      </c>
    </row>
    <row r="4" spans="1:11" ht="15.75" thickBot="1">
      <c r="A4" s="48"/>
      <c r="B4" s="50" t="s">
        <v>19</v>
      </c>
      <c r="C4" s="51">
        <f>korekcia!C14-(korekcia!C15+(korekcia!C16*korekcia!C26))</f>
        <v>150</v>
      </c>
      <c r="D4" s="48"/>
      <c r="E4" s="61"/>
      <c r="F4" s="62" t="s">
        <v>3</v>
      </c>
      <c r="G4" s="62" t="s">
        <v>4</v>
      </c>
      <c r="H4" s="62" t="s">
        <v>4</v>
      </c>
      <c r="I4" s="62" t="s">
        <v>4</v>
      </c>
      <c r="J4" s="62" t="s">
        <v>4</v>
      </c>
      <c r="K4" s="63" t="s">
        <v>3</v>
      </c>
    </row>
    <row r="5" spans="1:11" ht="15.75" thickBot="1">
      <c r="A5" s="48"/>
      <c r="B5" s="52" t="s">
        <v>20</v>
      </c>
      <c r="C5" s="53">
        <f>C4/korekcia!C17</f>
        <v>2.5</v>
      </c>
      <c r="D5" s="48"/>
      <c r="E5" s="64">
        <v>1</v>
      </c>
      <c r="F5" s="65">
        <f>korekcia!$C$14-K5</f>
        <v>487.5</v>
      </c>
      <c r="G5" s="66">
        <f>(korekcia!G16*korekcia!$C$16)/1000</f>
        <v>0.94599999999999995</v>
      </c>
      <c r="H5" s="66">
        <f>ROUND(korekcia!G16*F5/1000,korekcia!$C$25)</f>
        <v>46.12</v>
      </c>
      <c r="I5" s="66">
        <f>korekcia!H16*korekcia!$C$16/1000</f>
        <v>9.6359999999999992</v>
      </c>
      <c r="J5" s="66">
        <f>ROUND(korekcia!H16*F5/1000,korekcia!$C$25)</f>
        <v>469.76</v>
      </c>
      <c r="K5" s="67">
        <f>ROUND((korekcia!F16*$C$5)-(0*$C$5),korekcia!$C$25)</f>
        <v>12.5</v>
      </c>
    </row>
    <row r="6" spans="1:11" ht="15.75" thickBot="1">
      <c r="A6" s="48"/>
      <c r="B6" s="48"/>
      <c r="C6" s="48"/>
      <c r="D6" s="48"/>
      <c r="E6" s="68">
        <v>2</v>
      </c>
      <c r="F6" s="69">
        <f>korekcia!$C$14-(korekcia!F17*$C$5)-(korekcia!E16*korekcia!$C$16)</f>
        <v>465</v>
      </c>
      <c r="G6" s="70">
        <f>korekcia!G17*korekcia!$C$16/1000</f>
        <v>1.224</v>
      </c>
      <c r="H6" s="70">
        <f>ROUND((korekcia!G17*F6/1000)+G5,korekcia!$C$25)</f>
        <v>57.86</v>
      </c>
      <c r="I6" s="70">
        <f>korekcia!H17*korekcia!$C$16/1000</f>
        <v>21.047999999999998</v>
      </c>
      <c r="J6" s="70">
        <f>ROUND((korekcia!H17*F6/1000)+I5,korekcia!$C$25)</f>
        <v>988.37</v>
      </c>
      <c r="K6" s="71">
        <f>ROUND((korekcia!F17*$C$5)-(korekcia!F16*$C$5),korekcia!$C$25)</f>
        <v>12.5</v>
      </c>
    </row>
    <row r="7" spans="1:11">
      <c r="A7" s="48"/>
      <c r="B7" s="50" t="s">
        <v>17</v>
      </c>
      <c r="C7" s="76">
        <f>((korekcia!C21/100)*korekcia!C20)*1000</f>
        <v>556.05560000000003</v>
      </c>
      <c r="D7" s="48"/>
      <c r="E7" s="68">
        <v>3</v>
      </c>
      <c r="F7" s="69">
        <f>korekcia!$C$14-(korekcia!F18*$C$5)-(korekcia!E17*korekcia!$C$16)</f>
        <v>442.5</v>
      </c>
      <c r="G7" s="70">
        <f>korekcia!G18*korekcia!$C$16/1000</f>
        <v>1.3129999999999999</v>
      </c>
      <c r="H7" s="70">
        <f>ROUND((korekcia!G18*F7/1000)+SUM(G5:G6),korekcia!$C$25)</f>
        <v>60.27</v>
      </c>
      <c r="I7" s="70">
        <f>korekcia!H18*korekcia!$C$16/1000</f>
        <v>26.436</v>
      </c>
      <c r="J7" s="70">
        <f>ROUND((korekcia!H18*F7/1000)+SUM(I5:I6),korekcia!$C$25)</f>
        <v>1200.48</v>
      </c>
      <c r="K7" s="71">
        <f>ROUND((korekcia!F18*$C$5)-(korekcia!F17*$C$5),korekcia!$C$25)</f>
        <v>12.5</v>
      </c>
    </row>
    <row r="8" spans="1:11" ht="15.75" thickBot="1">
      <c r="A8" s="48"/>
      <c r="B8" s="52" t="s">
        <v>18</v>
      </c>
      <c r="C8" s="75">
        <f>((korekcia!C22/100)*korekcia!C20)*1000</f>
        <v>1953.1952999999999</v>
      </c>
      <c r="D8" s="48"/>
      <c r="E8" s="68">
        <v>4</v>
      </c>
      <c r="F8" s="69">
        <f>korekcia!$C$14-(korekcia!F19*$C$5)-(korekcia!E18*korekcia!$C$16)</f>
        <v>395</v>
      </c>
      <c r="G8" s="70">
        <f>korekcia!G19*korekcia!$C$16/1000</f>
        <v>1.401</v>
      </c>
      <c r="H8" s="70">
        <f>ROUND((korekcia!G19*F8/1000)+SUM(G5:G7),korekcia!$C$25)</f>
        <v>58.82</v>
      </c>
      <c r="I8" s="70">
        <f>korekcia!H19*korekcia!$C$16/1000</f>
        <v>31.332000000000001</v>
      </c>
      <c r="J8" s="70">
        <f>ROUND((korekcia!H19*F8/1000)+SUM(I5:I7),korekcia!$C$25)</f>
        <v>1294.73</v>
      </c>
      <c r="K8" s="71">
        <f>ROUND((korekcia!F19*$C$5)-(korekcia!F18*$C$5),korekcia!$C$25)</f>
        <v>37.5</v>
      </c>
    </row>
    <row r="9" spans="1:11">
      <c r="A9" s="48"/>
      <c r="C9" s="77"/>
      <c r="D9" s="48"/>
      <c r="E9" s="68">
        <v>5</v>
      </c>
      <c r="F9" s="69">
        <f>korekcia!$C$14-(korekcia!F20*$C$5)-(korekcia!E19*korekcia!$C$16)</f>
        <v>310</v>
      </c>
      <c r="G9" s="70">
        <f>korekcia!G20*korekcia!$C$16/1000</f>
        <v>1.3620000000000001</v>
      </c>
      <c r="H9" s="70">
        <f>ROUND((korekcia!G20*F9/1000)+SUM(G5:G8),korekcia!$C$25)</f>
        <v>47.11</v>
      </c>
      <c r="I9" s="70">
        <f>korekcia!H20*korekcia!$C$16/1000</f>
        <v>32.880000000000003</v>
      </c>
      <c r="J9" s="70">
        <f>ROUND((korekcia!H20*F9/1000)+SUM(I5:I8),korekcia!$C$25)</f>
        <v>1107.73</v>
      </c>
      <c r="K9" s="71">
        <f>ROUND((korekcia!F20*$C$5)-(korekcia!F19*$C$5),korekcia!$C$25)</f>
        <v>75</v>
      </c>
    </row>
    <row r="10" spans="1:11">
      <c r="A10" s="48"/>
      <c r="C10" s="77"/>
      <c r="D10" s="48"/>
      <c r="E10" s="68">
        <v>6</v>
      </c>
      <c r="F10" s="69">
        <f>korekcia!$C$14-(korekcia!F21*$C$5)-(korekcia!E20*korekcia!$C$16)</f>
        <v>450</v>
      </c>
      <c r="G10" s="70">
        <f>korekcia!G21*korekcia!$C$16/1000</f>
        <v>0</v>
      </c>
      <c r="H10" s="70">
        <f>ROUND((korekcia!G21*F10/1000)+SUM(G5:G9),korekcia!$C$25)</f>
        <v>6.25</v>
      </c>
      <c r="I10" s="70">
        <f>korekcia!H21*korekcia!$C$16/1000</f>
        <v>0</v>
      </c>
      <c r="J10" s="70">
        <f>ROUND((korekcia!H21*F10/1000)+SUM(I5:I9),korekcia!$C$25)</f>
        <v>121.33</v>
      </c>
      <c r="K10" s="71">
        <f>ROUND((korekcia!F21*$C$5)-(korekcia!F20*$C$5),korekcia!$C$25)</f>
        <v>-150</v>
      </c>
    </row>
    <row r="11" spans="1:11" ht="15.75" thickBot="1">
      <c r="A11" s="48"/>
      <c r="C11" s="78"/>
      <c r="D11" s="48"/>
      <c r="E11" s="68">
        <v>7</v>
      </c>
      <c r="F11" s="69">
        <f>korekcia!$C$14-(korekcia!F22*$C$5)-(korekcia!E21*korekcia!$C$16)</f>
        <v>440</v>
      </c>
      <c r="G11" s="70">
        <f>korekcia!G22*korekcia!$C$16/1000</f>
        <v>0</v>
      </c>
      <c r="H11" s="70">
        <f>ROUND((korekcia!G22*F11/1000)+SUM(G5:G10),korekcia!$C$25)</f>
        <v>6.25</v>
      </c>
      <c r="I11" s="70">
        <f>korekcia!H22*korekcia!$C$16/1000</f>
        <v>0</v>
      </c>
      <c r="J11" s="70">
        <f>ROUND((korekcia!H22*F11/1000)+SUM(I5:I10),korekcia!$C$25)</f>
        <v>121.33</v>
      </c>
      <c r="K11" s="71">
        <f>ROUND((korekcia!F22*$C$5)-(korekcia!F21*$C$5),korekcia!$C$25)</f>
        <v>0</v>
      </c>
    </row>
    <row r="12" spans="1:11">
      <c r="A12" s="48"/>
      <c r="B12" s="55" t="s">
        <v>16</v>
      </c>
      <c r="C12" s="76">
        <f>MAX(H5:H14)</f>
        <v>60.27</v>
      </c>
      <c r="D12" s="48"/>
      <c r="E12" s="68">
        <v>8</v>
      </c>
      <c r="F12" s="69">
        <f>korekcia!$C$14-(korekcia!F23*$C$5)-(korekcia!E22*korekcia!$C$16)</f>
        <v>430</v>
      </c>
      <c r="G12" s="70">
        <f>korekcia!G23*korekcia!$C$16/1000</f>
        <v>0</v>
      </c>
      <c r="H12" s="70">
        <f>ROUND((korekcia!G23*F12/1000)+SUM(G5:G11),korekcia!$C$25)</f>
        <v>6.25</v>
      </c>
      <c r="I12" s="70">
        <f>korekcia!H23*korekcia!$C$16/1000</f>
        <v>0</v>
      </c>
      <c r="J12" s="70">
        <f>ROUND((korekcia!H23*F12/1000)+SUM(I5:I11),korekcia!$C$25)</f>
        <v>121.33</v>
      </c>
      <c r="K12" s="71">
        <f>ROUND((korekcia!F23*$C$5)-(korekcia!F22*$C$5),korekcia!$C$25)</f>
        <v>0</v>
      </c>
    </row>
    <row r="13" spans="1:11" ht="15.75" thickBot="1">
      <c r="A13" s="48"/>
      <c r="B13" s="56" t="s">
        <v>15</v>
      </c>
      <c r="C13" s="75">
        <f>MAX(J5:J14)</f>
        <v>1294.73</v>
      </c>
      <c r="D13" s="48"/>
      <c r="E13" s="68">
        <v>9</v>
      </c>
      <c r="F13" s="69">
        <f>korekcia!$C$14-(korekcia!F24*$C$5)-(korekcia!E23*korekcia!$C$16)</f>
        <v>420</v>
      </c>
      <c r="G13" s="70">
        <f>korekcia!G24*korekcia!$C$16/1000</f>
        <v>0</v>
      </c>
      <c r="H13" s="70">
        <f>ROUND((korekcia!G24*F13/1000)+SUM(G5:G12),korekcia!$C$25)</f>
        <v>6.25</v>
      </c>
      <c r="I13" s="70">
        <f>korekcia!H24*korekcia!$C$16/1000</f>
        <v>0</v>
      </c>
      <c r="J13" s="70">
        <f>ROUND((korekcia!H24*F13/1000)+SUM(I5:I12),korekcia!$C$25)</f>
        <v>121.33</v>
      </c>
      <c r="K13" s="71">
        <f>ROUND((korekcia!F24*$C$5)-(korekcia!F23*$C$5),korekcia!$C$25)</f>
        <v>0</v>
      </c>
    </row>
    <row r="14" spans="1:11" ht="15.75" thickBot="1">
      <c r="A14" s="48"/>
      <c r="D14" s="48"/>
      <c r="E14" s="72">
        <v>10</v>
      </c>
      <c r="F14" s="73">
        <f>korekcia!$C$14-(korekcia!F25*$C$5)-(korekcia!E24*korekcia!$C$16)</f>
        <v>410</v>
      </c>
      <c r="G14" s="74">
        <f>korekcia!G25*korekcia!$C$16/1000</f>
        <v>0</v>
      </c>
      <c r="H14" s="74">
        <f>ROUND((korekcia!G25*F14/1000)+SUM(G5:G13),korekcia!$C$25)</f>
        <v>6.25</v>
      </c>
      <c r="I14" s="74">
        <f>korekcia!H25*korekcia!$C$16/1000</f>
        <v>0</v>
      </c>
      <c r="J14" s="74">
        <f>ROUND((korekcia!H25*F14/1000)+SUM(I5:I13),korekcia!$C$25)</f>
        <v>121.33</v>
      </c>
      <c r="K14" s="75">
        <f>ROUND((korekcia!F25*$C$5)-(korekcia!F24*$C$5),korekcia!$C$25)</f>
        <v>0</v>
      </c>
    </row>
    <row r="15" spans="1:11">
      <c r="A15" s="48"/>
      <c r="B15" s="48"/>
      <c r="C15" s="48"/>
      <c r="D15" s="48"/>
    </row>
    <row r="17" spans="3:9">
      <c r="C17" s="48"/>
      <c r="D17" s="48"/>
      <c r="E17" s="48"/>
      <c r="F17" s="48"/>
      <c r="G17" s="48"/>
      <c r="H17" s="48"/>
      <c r="I17" s="48"/>
    </row>
  </sheetData>
  <sheetProtection password="DC2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korekcia</vt:lpstr>
      <vt:lpstr>udaje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</dc:creator>
  <cp:lastModifiedBy>Zita</cp:lastModifiedBy>
  <dcterms:created xsi:type="dcterms:W3CDTF">2014-12-05T13:57:03Z</dcterms:created>
  <dcterms:modified xsi:type="dcterms:W3CDTF">2015-03-06T12:29:48Z</dcterms:modified>
</cp:coreProperties>
</file>